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COMP\Documents\Documents\Documents\12. Sjednica Gradskog vijeća Grada Preloga\"/>
    </mc:Choice>
  </mc:AlternateContent>
  <xr:revisionPtr revIDLastSave="0" documentId="8_{ACF572FE-43D8-49C0-9076-E5E3FDDF1B9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76" i="1" l="1"/>
  <c r="P116" i="1" l="1"/>
  <c r="P115" i="1"/>
  <c r="P114" i="1"/>
  <c r="P113" i="1"/>
  <c r="P112" i="1"/>
  <c r="P111" i="1"/>
  <c r="P110" i="1"/>
  <c r="P109" i="1"/>
  <c r="P107" i="1"/>
  <c r="P106" i="1"/>
  <c r="P104" i="1"/>
  <c r="P103" i="1"/>
  <c r="P102" i="1"/>
  <c r="P101" i="1"/>
  <c r="P100" i="1"/>
  <c r="P99" i="1"/>
  <c r="P97" i="1"/>
  <c r="P96" i="1"/>
  <c r="P95" i="1"/>
  <c r="P94" i="1"/>
  <c r="P93" i="1"/>
  <c r="P92" i="1"/>
  <c r="P90" i="1"/>
  <c r="P89" i="1"/>
  <c r="P88" i="1"/>
  <c r="P86" i="1"/>
  <c r="P85" i="1"/>
  <c r="P84" i="1"/>
  <c r="P83" i="1"/>
  <c r="P82" i="1"/>
  <c r="P81" i="1"/>
  <c r="P80" i="1"/>
  <c r="P79" i="1"/>
  <c r="P78" i="1"/>
  <c r="P77" i="1"/>
  <c r="P75" i="1"/>
  <c r="P74" i="1"/>
  <c r="P73" i="1"/>
  <c r="P72" i="1"/>
  <c r="P71" i="1"/>
  <c r="P69" i="1"/>
  <c r="P68" i="1"/>
  <c r="P66" i="1"/>
  <c r="P65" i="1"/>
  <c r="P64" i="1"/>
  <c r="P62" i="1"/>
  <c r="P61" i="1"/>
  <c r="P60" i="1"/>
  <c r="P59" i="1"/>
  <c r="P58" i="1"/>
  <c r="P57" i="1"/>
  <c r="P51" i="1" l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2" i="1"/>
  <c r="P29" i="1"/>
  <c r="P28" i="1"/>
  <c r="P27" i="1"/>
  <c r="P26" i="1"/>
  <c r="P25" i="1"/>
  <c r="P24" i="1"/>
  <c r="P23" i="1"/>
  <c r="P22" i="1"/>
  <c r="P21" i="1"/>
  <c r="P20" i="1"/>
  <c r="P19" i="1"/>
  <c r="P18" i="1"/>
  <c r="P16" i="1"/>
  <c r="P15" i="1"/>
  <c r="P13" i="1"/>
  <c r="P12" i="1"/>
  <c r="P11" i="1"/>
  <c r="P10" i="1"/>
  <c r="P8" i="1"/>
  <c r="N17" i="1" l="1"/>
  <c r="O108" i="1"/>
  <c r="O105" i="1"/>
  <c r="O98" i="1"/>
  <c r="O91" i="1"/>
  <c r="O87" i="1"/>
  <c r="O70" i="1"/>
  <c r="O67" i="1"/>
  <c r="O63" i="1"/>
  <c r="O56" i="1"/>
  <c r="O33" i="1"/>
  <c r="O30" i="1"/>
  <c r="O17" i="1"/>
  <c r="O14" i="1"/>
  <c r="O9" i="1"/>
  <c r="O7" i="1"/>
  <c r="P17" i="1" l="1"/>
  <c r="O52" i="1"/>
  <c r="O122" i="1" s="1"/>
  <c r="O117" i="1"/>
  <c r="O123" i="1" s="1"/>
  <c r="N108" i="1"/>
  <c r="P108" i="1" s="1"/>
  <c r="N105" i="1"/>
  <c r="N98" i="1"/>
  <c r="P98" i="1" s="1"/>
  <c r="N91" i="1"/>
  <c r="P91" i="1" s="1"/>
  <c r="N87" i="1"/>
  <c r="P87" i="1" s="1"/>
  <c r="N70" i="1"/>
  <c r="P70" i="1" s="1"/>
  <c r="N67" i="1"/>
  <c r="P67" i="1" s="1"/>
  <c r="N63" i="1"/>
  <c r="P63" i="1" s="1"/>
  <c r="N56" i="1"/>
  <c r="P56" i="1" s="1"/>
  <c r="N33" i="1"/>
  <c r="N30" i="1"/>
  <c r="P30" i="1" s="1"/>
  <c r="N14" i="1"/>
  <c r="P14" i="1" s="1"/>
  <c r="N9" i="1"/>
  <c r="P9" i="1" s="1"/>
  <c r="N7" i="1"/>
  <c r="P7" i="1" s="1"/>
  <c r="M7" i="1"/>
  <c r="P105" i="1" l="1"/>
  <c r="P33" i="1"/>
  <c r="N117" i="1"/>
  <c r="O124" i="1"/>
  <c r="N52" i="1"/>
  <c r="Q33" i="1" s="1"/>
  <c r="L108" i="1"/>
  <c r="L105" i="1"/>
  <c r="L98" i="1"/>
  <c r="L91" i="1"/>
  <c r="L87" i="1"/>
  <c r="L70" i="1"/>
  <c r="L67" i="1"/>
  <c r="L63" i="1"/>
  <c r="L56" i="1"/>
  <c r="L33" i="1"/>
  <c r="L30" i="1"/>
  <c r="L17" i="1"/>
  <c r="L14" i="1"/>
  <c r="L9" i="1"/>
  <c r="L7" i="1"/>
  <c r="M17" i="1"/>
  <c r="P31" i="1"/>
  <c r="M108" i="1"/>
  <c r="M105" i="1"/>
  <c r="M98" i="1"/>
  <c r="M91" i="1"/>
  <c r="M87" i="1"/>
  <c r="M70" i="1"/>
  <c r="M67" i="1"/>
  <c r="M63" i="1"/>
  <c r="M56" i="1"/>
  <c r="M33" i="1"/>
  <c r="M30" i="1"/>
  <c r="M14" i="1"/>
  <c r="M9" i="1"/>
  <c r="C124" i="1"/>
  <c r="K108" i="1"/>
  <c r="J108" i="1"/>
  <c r="I108" i="1"/>
  <c r="H108" i="1"/>
  <c r="G108" i="1"/>
  <c r="F108" i="1"/>
  <c r="E108" i="1"/>
  <c r="D108" i="1"/>
  <c r="C108" i="1"/>
  <c r="B108" i="1"/>
  <c r="K105" i="1"/>
  <c r="J105" i="1"/>
  <c r="I105" i="1"/>
  <c r="H105" i="1"/>
  <c r="G105" i="1"/>
  <c r="F105" i="1"/>
  <c r="E105" i="1"/>
  <c r="D105" i="1"/>
  <c r="C105" i="1"/>
  <c r="B105" i="1"/>
  <c r="K98" i="1"/>
  <c r="J98" i="1"/>
  <c r="I98" i="1"/>
  <c r="H98" i="1"/>
  <c r="G98" i="1"/>
  <c r="F98" i="1"/>
  <c r="E98" i="1"/>
  <c r="D98" i="1"/>
  <c r="C98" i="1"/>
  <c r="B98" i="1"/>
  <c r="K91" i="1"/>
  <c r="J91" i="1"/>
  <c r="I91" i="1"/>
  <c r="H91" i="1"/>
  <c r="G91" i="1"/>
  <c r="F91" i="1"/>
  <c r="E91" i="1"/>
  <c r="D91" i="1"/>
  <c r="C91" i="1"/>
  <c r="B91" i="1"/>
  <c r="K87" i="1"/>
  <c r="J87" i="1"/>
  <c r="I87" i="1"/>
  <c r="H87" i="1"/>
  <c r="G87" i="1"/>
  <c r="F87" i="1"/>
  <c r="E87" i="1"/>
  <c r="D87" i="1"/>
  <c r="C87" i="1"/>
  <c r="B87" i="1"/>
  <c r="K70" i="1"/>
  <c r="J70" i="1"/>
  <c r="I70" i="1"/>
  <c r="H70" i="1"/>
  <c r="G70" i="1"/>
  <c r="F70" i="1"/>
  <c r="E70" i="1"/>
  <c r="D70" i="1"/>
  <c r="C70" i="1"/>
  <c r="B70" i="1"/>
  <c r="K67" i="1"/>
  <c r="J67" i="1"/>
  <c r="I67" i="1"/>
  <c r="H67" i="1"/>
  <c r="G67" i="1"/>
  <c r="F67" i="1"/>
  <c r="E67" i="1"/>
  <c r="D67" i="1"/>
  <c r="C67" i="1"/>
  <c r="B67" i="1"/>
  <c r="K63" i="1"/>
  <c r="J63" i="1"/>
  <c r="I63" i="1"/>
  <c r="H63" i="1"/>
  <c r="G63" i="1"/>
  <c r="F63" i="1"/>
  <c r="E63" i="1"/>
  <c r="D63" i="1"/>
  <c r="C63" i="1"/>
  <c r="B63" i="1"/>
  <c r="K56" i="1"/>
  <c r="J56" i="1"/>
  <c r="I56" i="1"/>
  <c r="H56" i="1"/>
  <c r="G56" i="1"/>
  <c r="F56" i="1"/>
  <c r="E56" i="1"/>
  <c r="D56" i="1"/>
  <c r="C56" i="1"/>
  <c r="B56" i="1"/>
  <c r="K33" i="1"/>
  <c r="J33" i="1"/>
  <c r="K30" i="1"/>
  <c r="J30" i="1"/>
  <c r="I30" i="1"/>
  <c r="H30" i="1"/>
  <c r="G30" i="1"/>
  <c r="F30" i="1"/>
  <c r="E30" i="1"/>
  <c r="D30" i="1"/>
  <c r="C30" i="1"/>
  <c r="B30" i="1"/>
  <c r="K17" i="1"/>
  <c r="J17" i="1"/>
  <c r="I17" i="1"/>
  <c r="H17" i="1"/>
  <c r="G17" i="1"/>
  <c r="F17" i="1"/>
  <c r="E17" i="1"/>
  <c r="D17" i="1"/>
  <c r="C17" i="1"/>
  <c r="B17" i="1"/>
  <c r="K14" i="1"/>
  <c r="J14" i="1"/>
  <c r="I14" i="1"/>
  <c r="H14" i="1"/>
  <c r="G14" i="1"/>
  <c r="F14" i="1"/>
  <c r="E14" i="1"/>
  <c r="D14" i="1"/>
  <c r="C14" i="1"/>
  <c r="B14" i="1"/>
  <c r="K9" i="1"/>
  <c r="J9" i="1"/>
  <c r="I9" i="1"/>
  <c r="H9" i="1"/>
  <c r="G9" i="1"/>
  <c r="F9" i="1"/>
  <c r="E9" i="1"/>
  <c r="D9" i="1"/>
  <c r="C9" i="1"/>
  <c r="B9" i="1"/>
  <c r="K7" i="1"/>
  <c r="J7" i="1"/>
  <c r="I7" i="1"/>
  <c r="H7" i="1"/>
  <c r="G7" i="1"/>
  <c r="F7" i="1"/>
  <c r="E7" i="1"/>
  <c r="D7" i="1"/>
  <c r="C7" i="1"/>
  <c r="B7" i="1"/>
  <c r="Q105" i="1" l="1"/>
  <c r="Q76" i="1"/>
  <c r="N123" i="1"/>
  <c r="P123" i="1" s="1"/>
  <c r="Q116" i="1"/>
  <c r="Q112" i="1"/>
  <c r="Q100" i="1"/>
  <c r="Q88" i="1"/>
  <c r="Q72" i="1"/>
  <c r="Q111" i="1"/>
  <c r="Q103" i="1"/>
  <c r="Q91" i="1"/>
  <c r="Q83" i="1"/>
  <c r="Q75" i="1"/>
  <c r="Q66" i="1"/>
  <c r="Q58" i="1"/>
  <c r="Q114" i="1"/>
  <c r="Q110" i="1"/>
  <c r="Q106" i="1"/>
  <c r="Q102" i="1"/>
  <c r="Q98" i="1"/>
  <c r="Q94" i="1"/>
  <c r="Q90" i="1"/>
  <c r="Q86" i="1"/>
  <c r="Q82" i="1"/>
  <c r="Q78" i="1"/>
  <c r="Q74" i="1"/>
  <c r="Q70" i="1"/>
  <c r="Q65" i="1"/>
  <c r="Q61" i="1"/>
  <c r="Q57" i="1"/>
  <c r="Q104" i="1"/>
  <c r="Q92" i="1"/>
  <c r="Q80" i="1"/>
  <c r="Q59" i="1"/>
  <c r="Q115" i="1"/>
  <c r="Q107" i="1"/>
  <c r="Q99" i="1"/>
  <c r="Q95" i="1"/>
  <c r="Q87" i="1"/>
  <c r="Q79" i="1"/>
  <c r="Q71" i="1"/>
  <c r="Q62" i="1"/>
  <c r="P117" i="1"/>
  <c r="Q113" i="1"/>
  <c r="Q109" i="1"/>
  <c r="Q101" i="1"/>
  <c r="Q97" i="1"/>
  <c r="Q93" i="1"/>
  <c r="Q89" i="1"/>
  <c r="Q85" i="1"/>
  <c r="Q81" i="1"/>
  <c r="Q77" i="1"/>
  <c r="Q73" i="1"/>
  <c r="Q68" i="1"/>
  <c r="Q64" i="1"/>
  <c r="Q60" i="1"/>
  <c r="Q56" i="1"/>
  <c r="Q108" i="1"/>
  <c r="Q96" i="1"/>
  <c r="Q84" i="1"/>
  <c r="Q67" i="1"/>
  <c r="Q63" i="1"/>
  <c r="N122" i="1"/>
  <c r="P122" i="1" s="1"/>
  <c r="Q48" i="1"/>
  <c r="Q44" i="1"/>
  <c r="Q40" i="1"/>
  <c r="Q36" i="1"/>
  <c r="Q32" i="1"/>
  <c r="Q28" i="1"/>
  <c r="Q24" i="1"/>
  <c r="Q20" i="1"/>
  <c r="Q16" i="1"/>
  <c r="Q12" i="1"/>
  <c r="Q8" i="1"/>
  <c r="Q51" i="1"/>
  <c r="Q47" i="1"/>
  <c r="Q43" i="1"/>
  <c r="Q39" i="1"/>
  <c r="Q35" i="1"/>
  <c r="Q31" i="1"/>
  <c r="Q27" i="1"/>
  <c r="Q23" i="1"/>
  <c r="Q19" i="1"/>
  <c r="Q15" i="1"/>
  <c r="Q11" i="1"/>
  <c r="Q7" i="1"/>
  <c r="Q45" i="1"/>
  <c r="Q37" i="1"/>
  <c r="Q25" i="1"/>
  <c r="Q17" i="1"/>
  <c r="Q9" i="1"/>
  <c r="Q50" i="1"/>
  <c r="Q46" i="1"/>
  <c r="Q42" i="1"/>
  <c r="Q38" i="1"/>
  <c r="Q34" i="1"/>
  <c r="Q30" i="1"/>
  <c r="Q26" i="1"/>
  <c r="Q22" i="1"/>
  <c r="Q18" i="1"/>
  <c r="Q14" i="1"/>
  <c r="Q10" i="1"/>
  <c r="P52" i="1"/>
  <c r="Q49" i="1"/>
  <c r="Q41" i="1"/>
  <c r="Q29" i="1"/>
  <c r="Q21" i="1"/>
  <c r="Q13" i="1"/>
  <c r="F52" i="1"/>
  <c r="F122" i="1" s="1"/>
  <c r="J52" i="1"/>
  <c r="J122" i="1" s="1"/>
  <c r="L117" i="1"/>
  <c r="L123" i="1" s="1"/>
  <c r="E117" i="1"/>
  <c r="E123" i="1" s="1"/>
  <c r="L52" i="1"/>
  <c r="L122" i="1" s="1"/>
  <c r="I117" i="1"/>
  <c r="I123" i="1" s="1"/>
  <c r="M52" i="1"/>
  <c r="B52" i="1"/>
  <c r="B122" i="1" s="1"/>
  <c r="I52" i="1"/>
  <c r="I122" i="1" s="1"/>
  <c r="E52" i="1"/>
  <c r="E122" i="1" s="1"/>
  <c r="D52" i="1"/>
  <c r="D122" i="1" s="1"/>
  <c r="H52" i="1"/>
  <c r="H122" i="1" s="1"/>
  <c r="M117" i="1"/>
  <c r="C117" i="1"/>
  <c r="G117" i="1"/>
  <c r="G123" i="1" s="1"/>
  <c r="B117" i="1"/>
  <c r="B123" i="1" s="1"/>
  <c r="F117" i="1"/>
  <c r="F123" i="1" s="1"/>
  <c r="J117" i="1"/>
  <c r="J123" i="1" s="1"/>
  <c r="C52" i="1"/>
  <c r="G52" i="1"/>
  <c r="G122" i="1" s="1"/>
  <c r="K52" i="1"/>
  <c r="D117" i="1"/>
  <c r="D123" i="1" s="1"/>
  <c r="H117" i="1"/>
  <c r="H123" i="1" s="1"/>
  <c r="K117" i="1"/>
  <c r="H124" i="1" l="1"/>
  <c r="D124" i="1"/>
  <c r="E124" i="1"/>
  <c r="N124" i="1"/>
  <c r="P124" i="1" s="1"/>
  <c r="Q52" i="1"/>
  <c r="L124" i="1"/>
  <c r="F124" i="1"/>
  <c r="J124" i="1"/>
  <c r="B124" i="1"/>
  <c r="G124" i="1"/>
  <c r="I124" i="1"/>
  <c r="M123" i="1"/>
  <c r="Q69" i="1"/>
  <c r="M122" i="1"/>
  <c r="K122" i="1"/>
  <c r="K123" i="1"/>
  <c r="M124" i="1" l="1"/>
  <c r="K124" i="1"/>
  <c r="Q117" i="1"/>
</calcChain>
</file>

<file path=xl/sharedStrings.xml><?xml version="1.0" encoding="utf-8"?>
<sst xmlns="http://schemas.openxmlformats.org/spreadsheetml/2006/main" count="176" uniqueCount="143">
  <si>
    <t xml:space="preserve"> </t>
  </si>
  <si>
    <t>ODLUKA O IZVRŠENJU PLANA  PRIHODA I RASHODA</t>
  </si>
  <si>
    <t xml:space="preserve">                              A.   PRIHODI</t>
  </si>
  <si>
    <t>OPIS</t>
  </si>
  <si>
    <t>Ostvarenje 2006</t>
  </si>
  <si>
    <t>Ostvarenje 2007</t>
  </si>
  <si>
    <t>Ostvarenje    2008</t>
  </si>
  <si>
    <t>Ostvarenje      2009</t>
  </si>
  <si>
    <t>Ostvarenje   2010</t>
  </si>
  <si>
    <t>Ostvarenje        2011</t>
  </si>
  <si>
    <t>Ostvarenje 2012</t>
  </si>
  <si>
    <t>Ostvarenje 2013</t>
  </si>
  <si>
    <t>Ostvarenje 2014</t>
  </si>
  <si>
    <t>Ostvarenje 31.12.2015</t>
  </si>
  <si>
    <t>Udio u prih.</t>
  </si>
  <si>
    <t>PRIHOD OD ODRŽAVANJA KOMUN. INFR.</t>
  </si>
  <si>
    <t>a) uređenja javnih površina (uključujuči cvijeće)</t>
  </si>
  <si>
    <t>PRIHOD OD GROBLJA</t>
  </si>
  <si>
    <t>a) pogrebne usluge</t>
  </si>
  <si>
    <t>b) pogrebna oprema</t>
  </si>
  <si>
    <t>b) godišnje održavanje groblja</t>
  </si>
  <si>
    <t>c) dodjela grobnih mjesta</t>
  </si>
  <si>
    <t>PRIHOD OD TRŽNICE</t>
  </si>
  <si>
    <t>a) mjesečni zakup</t>
  </si>
  <si>
    <t>b) tjedni prihod od placovine i vagarine</t>
  </si>
  <si>
    <t>PRIHOD OD USLUGE ZBRINJAVA. KOM. OTPADA</t>
  </si>
  <si>
    <t>a) korisni otpad, ostalo</t>
  </si>
  <si>
    <t>b) zbrinjavanje otpada Prelog</t>
  </si>
  <si>
    <t>c) zbrinjavanje otpada Sveta Marija</t>
  </si>
  <si>
    <t>d) zbrinjavanje otpada Donji Vidovec</t>
  </si>
  <si>
    <t>e) zbrinjavanje otpada Donja Dubrava</t>
  </si>
  <si>
    <t>f) zbrinjavanje otpada Goričan</t>
  </si>
  <si>
    <t>g) zbrinjavanje otpada Donji Kraljevec</t>
  </si>
  <si>
    <t>h) zbrinjavanje otpada Kotoriba</t>
  </si>
  <si>
    <t>PRIHOD OD PARKIRANJA</t>
  </si>
  <si>
    <t>a) parkirne karte</t>
  </si>
  <si>
    <t>b) dnevne karta i kazne</t>
  </si>
  <si>
    <t>PRIHOD OD DIMNJAČARSKE SLUŽBE</t>
  </si>
  <si>
    <t>a) dimnjačari Prelog</t>
  </si>
  <si>
    <t>b) dimnjačari Sveta Marija</t>
  </si>
  <si>
    <t>c) dimnjačari Donji Vidovec</t>
  </si>
  <si>
    <t>d) dimnjačari Donja Dubrava</t>
  </si>
  <si>
    <t>e) dimnjačari Goričan</t>
  </si>
  <si>
    <t>f) dimnjačari Kotoriba</t>
  </si>
  <si>
    <t>PRIHOD OD USLUGE DR. I ODVOZ OTP.VODA</t>
  </si>
  <si>
    <t>PRIHOD OD PLAKATIRANJA</t>
  </si>
  <si>
    <t>PRIHOD OD ODRŽAVANJA ZGRADA</t>
  </si>
  <si>
    <t>PRIHOD OD ČIŠĆENJA</t>
  </si>
  <si>
    <t>PRIHOD OD UPRAVNIH PRISTOJBI</t>
  </si>
  <si>
    <t>PRIHOD OD MIN.POLJOP./ZAVO.ZA ZAPOŠ.</t>
  </si>
  <si>
    <t>NAPLATA ŠTETE S TEMELJA OSIGURANJA</t>
  </si>
  <si>
    <t>PRIHOD OD KAMATA/TEČ. RAZLIKA</t>
  </si>
  <si>
    <t>PRIHOD OD DONACIJA - amortizacija</t>
  </si>
  <si>
    <t>PRIHOD OD PRIJENOSA (PRODAJE) DUG. IMOV.</t>
  </si>
  <si>
    <t>PRIHOD OD OTPISANIH POTRAŽIVANJA/OST.</t>
  </si>
  <si>
    <t xml:space="preserve">SVEUKUPNO PRIHODI </t>
  </si>
  <si>
    <t xml:space="preserve">                              B.   RASHODI</t>
  </si>
  <si>
    <t>Ostavrenje 2006</t>
  </si>
  <si>
    <t>UTROŠENE SIROVINE I MATERIJAL</t>
  </si>
  <si>
    <t>Osnovni materijal /HTZ</t>
  </si>
  <si>
    <t>Pomoćni i potrošni materijal</t>
  </si>
  <si>
    <t xml:space="preserve">Materijal i usluge drugih </t>
  </si>
  <si>
    <t>Materijal za čišćenje</t>
  </si>
  <si>
    <t>Uredski materijal</t>
  </si>
  <si>
    <t>Materijal - karte,opomene,naljepnice i sl. (parkirališta)</t>
  </si>
  <si>
    <t>POTROŠENA ENERGIJA</t>
  </si>
  <si>
    <t>Električna energija</t>
  </si>
  <si>
    <t>Plin</t>
  </si>
  <si>
    <t>Gorivo i mazivo (za pogon strojeva i vozila)</t>
  </si>
  <si>
    <t>SITNI INVENTAR , ZAŠTITAN ODJEĆA I OBUĆA</t>
  </si>
  <si>
    <t>Otpis autoguma u upotrebi</t>
  </si>
  <si>
    <t>Sitni inventar i zaštitna odjeća i obuća</t>
  </si>
  <si>
    <t>TROŠKOVI USLUGA</t>
  </si>
  <si>
    <t>Poštarina</t>
  </si>
  <si>
    <t>Usluge telefona i interneta (HT i prefakture)</t>
  </si>
  <si>
    <t>Usluge održavanje (tekuće, investicijsko,pranje)</t>
  </si>
  <si>
    <t xml:space="preserve">Usluge reklame </t>
  </si>
  <si>
    <t xml:space="preserve">Komunalne usluge  </t>
  </si>
  <si>
    <t>Naknada za ceste, registraciju vozila</t>
  </si>
  <si>
    <t>Trošak platnog prometa (FINA i banka)</t>
  </si>
  <si>
    <t>Troškovi odvjetnika, javnog bilježnika, revizora, geodeta, iso</t>
  </si>
  <si>
    <t>Premije osiguranja imovine i radnika</t>
  </si>
  <si>
    <t>Troškovi zimske službe</t>
  </si>
  <si>
    <t>Troškovi održavanja zgrada / mont. i dem. novog.rasvjete</t>
  </si>
  <si>
    <t>Troškovi sanacije deponija i javnih površina</t>
  </si>
  <si>
    <t>Ostale usluge (zdrav. pregledi, cijep.,objave, najam)</t>
  </si>
  <si>
    <t xml:space="preserve">Troškovi deponiranja komun. otpada </t>
  </si>
  <si>
    <t>TROŠKOVI AMORTIZACIJA</t>
  </si>
  <si>
    <t>Amortizacija nematerijalne imovine/porezno nepriznato</t>
  </si>
  <si>
    <t>Amortizacija materijalne imovine</t>
  </si>
  <si>
    <t>Amortizacija opreme u vidu potpore</t>
  </si>
  <si>
    <t>IZDACI ZA OSTALA PRAVA RADNIKA</t>
  </si>
  <si>
    <t>Naknada za upotrebu privatnog automobila u služb.svrhe</t>
  </si>
  <si>
    <t>Troškovi prijevoza na posao i s posla</t>
  </si>
  <si>
    <t>Seminari,savjetovanja, simpoziji, osposobljavanje radnika</t>
  </si>
  <si>
    <t>Jubilarne nagrade, darovi i otpremnine</t>
  </si>
  <si>
    <t>OSTALI TROŠKOVI POSLOVANJA</t>
  </si>
  <si>
    <t>Troškovi reprezentacije</t>
  </si>
  <si>
    <t>Naknade za šume, članarine i doprinos HGK, sudski tr.</t>
  </si>
  <si>
    <t>Troškovi stručne literature</t>
  </si>
  <si>
    <t>Naknade članovima Nadzornog odbora</t>
  </si>
  <si>
    <t>Rezerviranja za neiskorišten G.O.</t>
  </si>
  <si>
    <t>Troškovi ugovora o djelu (pog.ceremonijal, ostalo)</t>
  </si>
  <si>
    <t>TROŠKOVI OSOBLJA (PLAĆE)</t>
  </si>
  <si>
    <t>Bruto plaće</t>
  </si>
  <si>
    <t>Doprinosi na plaće</t>
  </si>
  <si>
    <t>FINANCIJSKI RASHODI</t>
  </si>
  <si>
    <t>Kamate (po kreditu, po okvirnom kred., interkalarna)</t>
  </si>
  <si>
    <t xml:space="preserve">Negativne tečajne razlike </t>
  </si>
  <si>
    <t>Odobreni rabati/donacije</t>
  </si>
  <si>
    <t>Neotpisana vrijed. prod. Imovine/ostalo</t>
  </si>
  <si>
    <t>Troškovi proizvodnje cvijeća/dendro bilja</t>
  </si>
  <si>
    <t>Trošak nabave prodane robe - maloprodaja</t>
  </si>
  <si>
    <t>Ispravak vrijednosti potraživanja - kupci</t>
  </si>
  <si>
    <t>SVEUKUPNO RASHODI</t>
  </si>
  <si>
    <t xml:space="preserve">                              C.   RAZLIKA PRIHODA I  RASHODA</t>
  </si>
  <si>
    <t>Ostvarenje   2008</t>
  </si>
  <si>
    <t>UKUPNI PRIHODI</t>
  </si>
  <si>
    <t>UKUPNI RASHODI</t>
  </si>
  <si>
    <t>RAZLIKA PRIHODA I RASHODA</t>
  </si>
  <si>
    <t>Predsjednik Nadzornog odbora</t>
  </si>
  <si>
    <t>Damir Dominić</t>
  </si>
  <si>
    <t>Ostvarenje 2015</t>
  </si>
  <si>
    <t>Ind.   11/12</t>
  </si>
  <si>
    <t>Troškovi otkupa metala od korisnika+pov amb</t>
  </si>
  <si>
    <t>Usluga zbrinjavanja kor. Otpada, vreća, naknada i ostalo</t>
  </si>
  <si>
    <t>Ostvarenje 31.12.2016</t>
  </si>
  <si>
    <t>i) zbrinjavanje otpada Belica</t>
  </si>
  <si>
    <t>j) zbrinjavanje otpada Dekanovec</t>
  </si>
  <si>
    <t>Dnevnice za službeni put (u zemlji i inozemstvu) i ost.tro.</t>
  </si>
  <si>
    <t>Ostvarenje 2016</t>
  </si>
  <si>
    <t>PRIHOD OD HORTIKULTURE/OSTALO</t>
  </si>
  <si>
    <t>Potpore radnicima (bolovanje,smrt,otpremnine)</t>
  </si>
  <si>
    <t>Ostvarenje 2017</t>
  </si>
  <si>
    <t>k) zbrinjavanje otpada Domašinec</t>
  </si>
  <si>
    <t>l) zbrinjavanje otpada Martijanec</t>
  </si>
  <si>
    <t>Plan 2018</t>
  </si>
  <si>
    <t>Troškovi uređenja parkirališta /naknade jls</t>
  </si>
  <si>
    <t>Ostvarenje 2018.</t>
  </si>
  <si>
    <t>Prelog 15.03.2019.</t>
  </si>
  <si>
    <t>Klasa: 400-05/19-01/1</t>
  </si>
  <si>
    <t>Ur. Broj: 2109/14-10-19-01</t>
  </si>
  <si>
    <t>GKP PRE-KOM d.o.o. SA 31.12.2018.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</si>
</sst>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,000.00"/>
    <numFmt numFmtId="165" formatCode="00,000.00"/>
  </numFmts>
  <fonts count="20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B050"/>
      <name val="Arial"/>
      <family val="2"/>
      <charset val="238"/>
    </font>
    <font>
      <sz val="10.5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1"/>
      <name val="Arial"/>
      <family val="2"/>
    </font>
    <font>
      <sz val="8"/>
      <color rgb="FF0070C0"/>
      <name val="Calibri"/>
      <family val="2"/>
      <charset val="238"/>
      <scheme val="minor"/>
    </font>
    <font>
      <sz val="10.5"/>
      <color rgb="FF0070C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2" fontId="4" fillId="0" borderId="0" xfId="0" applyNumberFormat="1" applyFont="1"/>
    <xf numFmtId="2" fontId="0" fillId="0" borderId="0" xfId="0" applyNumberForma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3" fontId="9" fillId="0" borderId="1" xfId="0" applyNumberFormat="1" applyFont="1" applyBorder="1"/>
    <xf numFmtId="2" fontId="9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2" fontId="8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 applyProtection="1">
      <alignment horizontal="right"/>
      <protection locked="0"/>
    </xf>
    <xf numFmtId="2" fontId="9" fillId="2" borderId="1" xfId="0" applyNumberFormat="1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4" fontId="10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165" fontId="8" fillId="2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4" fontId="8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right"/>
    </xf>
    <xf numFmtId="2" fontId="8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/>
    <xf numFmtId="3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left"/>
    </xf>
    <xf numFmtId="4" fontId="8" fillId="2" borderId="1" xfId="0" applyNumberFormat="1" applyFont="1" applyFill="1" applyBorder="1"/>
    <xf numFmtId="4" fontId="11" fillId="2" borderId="1" xfId="0" applyNumberFormat="1" applyFont="1" applyFill="1" applyBorder="1"/>
    <xf numFmtId="2" fontId="9" fillId="2" borderId="1" xfId="0" applyNumberFormat="1" applyFont="1" applyFill="1" applyBorder="1" applyAlignment="1">
      <alignment horizontal="left"/>
    </xf>
    <xf numFmtId="4" fontId="9" fillId="2" borderId="1" xfId="0" applyNumberFormat="1" applyFont="1" applyFill="1" applyBorder="1"/>
    <xf numFmtId="2" fontId="8" fillId="2" borderId="1" xfId="0" applyNumberFormat="1" applyFont="1" applyFill="1" applyBorder="1" applyAlignment="1">
      <alignment horizontal="left" wrapText="1"/>
    </xf>
    <xf numFmtId="2" fontId="8" fillId="4" borderId="1" xfId="0" applyNumberFormat="1" applyFont="1" applyFill="1" applyBorder="1" applyAlignment="1">
      <alignment horizontal="left"/>
    </xf>
    <xf numFmtId="4" fontId="8" fillId="4" borderId="1" xfId="0" applyNumberFormat="1" applyFont="1" applyFill="1" applyBorder="1"/>
    <xf numFmtId="4" fontId="11" fillId="4" borderId="1" xfId="0" applyNumberFormat="1" applyFont="1" applyFill="1" applyBorder="1"/>
    <xf numFmtId="4" fontId="10" fillId="2" borderId="1" xfId="0" applyNumberFormat="1" applyFont="1" applyFill="1" applyBorder="1"/>
    <xf numFmtId="4" fontId="12" fillId="0" borderId="1" xfId="0" applyNumberFormat="1" applyFont="1" applyBorder="1" applyAlignment="1" applyProtection="1">
      <alignment horizontal="right"/>
      <protection locked="0"/>
    </xf>
    <xf numFmtId="4" fontId="9" fillId="0" borderId="1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164" fontId="9" fillId="0" borderId="1" xfId="0" applyNumberFormat="1" applyFont="1" applyBorder="1" applyAlignment="1" applyProtection="1">
      <alignment horizontal="right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0" fontId="8" fillId="2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 applyProtection="1">
      <alignment horizontal="right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4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 applyProtection="1">
      <alignment horizontal="right"/>
      <protection locked="0"/>
    </xf>
    <xf numFmtId="0" fontId="8" fillId="4" borderId="1" xfId="0" applyFont="1" applyFill="1" applyBorder="1" applyAlignment="1">
      <alignment horizontal="right"/>
    </xf>
    <xf numFmtId="4" fontId="10" fillId="0" borderId="1" xfId="0" applyNumberFormat="1" applyFont="1" applyBorder="1" applyAlignment="1" applyProtection="1">
      <alignment horizontal="right"/>
      <protection locked="0"/>
    </xf>
    <xf numFmtId="4" fontId="11" fillId="0" borderId="1" xfId="0" applyNumberFormat="1" applyFont="1" applyBorder="1" applyAlignment="1" applyProtection="1">
      <alignment horizontal="right"/>
      <protection locked="0"/>
    </xf>
    <xf numFmtId="2" fontId="5" fillId="0" borderId="0" xfId="0" applyNumberFormat="1" applyFont="1" applyBorder="1"/>
    <xf numFmtId="0" fontId="14" fillId="2" borderId="0" xfId="0" applyFont="1" applyFill="1" applyBorder="1"/>
    <xf numFmtId="0" fontId="14" fillId="0" borderId="0" xfId="0" applyFont="1" applyBorder="1"/>
    <xf numFmtId="0" fontId="2" fillId="2" borderId="0" xfId="0" applyFont="1" applyFill="1" applyBorder="1"/>
    <xf numFmtId="2" fontId="3" fillId="0" borderId="0" xfId="0" applyNumberFormat="1" applyFont="1"/>
    <xf numFmtId="2" fontId="10" fillId="0" borderId="1" xfId="0" applyNumberFormat="1" applyFont="1" applyBorder="1"/>
    <xf numFmtId="0" fontId="10" fillId="3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right"/>
    </xf>
    <xf numFmtId="165" fontId="11" fillId="2" borderId="1" xfId="0" applyNumberFormat="1" applyFont="1" applyFill="1" applyBorder="1" applyAlignment="1">
      <alignment horizontal="right"/>
    </xf>
    <xf numFmtId="0" fontId="15" fillId="0" borderId="0" xfId="0" applyFont="1"/>
    <xf numFmtId="0" fontId="16" fillId="0" borderId="0" xfId="0" applyFont="1" applyBorder="1"/>
    <xf numFmtId="2" fontId="17" fillId="0" borderId="1" xfId="0" applyNumberFormat="1" applyFont="1" applyBorder="1"/>
    <xf numFmtId="1" fontId="18" fillId="2" borderId="1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right"/>
    </xf>
    <xf numFmtId="4" fontId="17" fillId="0" borderId="1" xfId="0" applyNumberFormat="1" applyFont="1" applyBorder="1" applyAlignment="1" applyProtection="1">
      <alignment horizontal="right"/>
      <protection locked="0"/>
    </xf>
    <xf numFmtId="165" fontId="17" fillId="2" borderId="1" xfId="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/>
    </xf>
    <xf numFmtId="165" fontId="18" fillId="2" borderId="1" xfId="0" applyNumberFormat="1" applyFont="1" applyFill="1" applyBorder="1" applyAlignment="1">
      <alignment horizontal="right"/>
    </xf>
    <xf numFmtId="4" fontId="18" fillId="0" borderId="1" xfId="0" applyNumberFormat="1" applyFont="1" applyBorder="1" applyAlignment="1" applyProtection="1">
      <alignment horizontal="right" vertical="top"/>
      <protection locked="0"/>
    </xf>
    <xf numFmtId="4" fontId="18" fillId="4" borderId="1" xfId="0" applyNumberFormat="1" applyFont="1" applyFill="1" applyBorder="1" applyAlignment="1">
      <alignment horizontal="right"/>
    </xf>
    <xf numFmtId="0" fontId="19" fillId="0" borderId="0" xfId="0" applyFont="1"/>
    <xf numFmtId="4" fontId="18" fillId="2" borderId="1" xfId="0" applyNumberFormat="1" applyFont="1" applyFill="1" applyBorder="1"/>
    <xf numFmtId="4" fontId="18" fillId="0" borderId="1" xfId="0" applyNumberFormat="1" applyFont="1" applyBorder="1" applyAlignment="1" applyProtection="1">
      <alignment horizontal="right"/>
      <protection locked="0"/>
    </xf>
    <xf numFmtId="4" fontId="18" fillId="4" borderId="1" xfId="0" applyNumberFormat="1" applyFont="1" applyFill="1" applyBorder="1"/>
    <xf numFmtId="0" fontId="17" fillId="0" borderId="1" xfId="0" applyFont="1" applyBorder="1"/>
    <xf numFmtId="4" fontId="17" fillId="2" borderId="1" xfId="0" applyNumberFormat="1" applyFont="1" applyFill="1" applyBorder="1"/>
    <xf numFmtId="4" fontId="11" fillId="2" borderId="1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126</xdr:row>
      <xdr:rowOff>0</xdr:rowOff>
    </xdr:from>
    <xdr:to>
      <xdr:col>17</xdr:col>
      <xdr:colOff>0</xdr:colOff>
      <xdr:row>126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089275" y="23517225"/>
          <a:ext cx="1053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hr-H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r-HR" sz="1000" b="0" i="0" strike="noStrike">
              <a:solidFill>
                <a:srgbClr val="000000"/>
              </a:solidFill>
              <a:latin typeface="Arial"/>
              <a:cs typeface="Arial"/>
            </a:rPr>
            <a:t>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128"/>
  <sheetViews>
    <sheetView tabSelected="1" workbookViewId="0">
      <selection activeCell="D2" sqref="D2"/>
    </sheetView>
  </sheetViews>
  <sheetFormatPr defaultRowHeight="15" x14ac:dyDescent="0.25"/>
  <cols>
    <col min="1" max="1" width="36.42578125" customWidth="1"/>
    <col min="2" max="3" width="10" bestFit="1" customWidth="1"/>
    <col min="4" max="4" width="10.85546875" customWidth="1"/>
    <col min="5" max="5" width="11.7109375" bestFit="1" customWidth="1"/>
    <col min="6" max="6" width="10" bestFit="1" customWidth="1"/>
    <col min="7" max="7" width="10.85546875" bestFit="1" customWidth="1"/>
    <col min="8" max="8" width="11" customWidth="1"/>
    <col min="9" max="10" width="10" bestFit="1" customWidth="1"/>
    <col min="11" max="11" width="10.85546875" style="6" bestFit="1" customWidth="1"/>
    <col min="12" max="12" width="10.85546875" style="6" customWidth="1"/>
    <col min="13" max="13" width="10.7109375" style="6" customWidth="1"/>
    <col min="14" max="14" width="10.85546875" style="7" bestFit="1" customWidth="1"/>
    <col min="15" max="15" width="11.28515625" customWidth="1"/>
    <col min="16" max="16" width="8.140625" customWidth="1"/>
    <col min="17" max="17" width="6.5703125" customWidth="1"/>
  </cols>
  <sheetData>
    <row r="1" spans="1:17" ht="20.25" x14ac:dyDescent="0.3">
      <c r="C1" s="1" t="s">
        <v>0</v>
      </c>
      <c r="D1" s="1" t="s">
        <v>1</v>
      </c>
      <c r="E1" s="1"/>
      <c r="F1" s="1"/>
      <c r="G1" s="1"/>
      <c r="H1" s="1"/>
      <c r="I1" s="2"/>
      <c r="J1" s="2"/>
      <c r="K1" s="2"/>
      <c r="L1" s="2"/>
      <c r="M1" s="2"/>
      <c r="N1" s="68"/>
      <c r="O1" s="3"/>
      <c r="Q1" s="4"/>
    </row>
    <row r="2" spans="1:17" ht="20.25" x14ac:dyDescent="0.3">
      <c r="D2" s="1" t="s">
        <v>142</v>
      </c>
      <c r="E2" s="1"/>
      <c r="F2" s="1"/>
      <c r="G2" s="1"/>
      <c r="H2" s="2"/>
      <c r="I2" s="2"/>
      <c r="J2" s="2"/>
      <c r="K2" s="2"/>
      <c r="L2" s="2"/>
      <c r="M2" s="2"/>
      <c r="N2" s="68"/>
      <c r="O2" s="3"/>
      <c r="Q2" s="4"/>
    </row>
    <row r="3" spans="1:17" ht="15" customHeight="1" x14ac:dyDescent="0.25">
      <c r="F3" s="2"/>
      <c r="G3" s="2"/>
      <c r="H3" s="2"/>
      <c r="I3" s="2"/>
      <c r="J3" s="2"/>
      <c r="K3" s="2"/>
      <c r="L3" s="2"/>
      <c r="M3" s="2"/>
      <c r="N3" s="68"/>
      <c r="O3" s="3"/>
      <c r="Q3" s="4"/>
    </row>
    <row r="4" spans="1:17" x14ac:dyDescent="0.25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69"/>
      <c r="O4" s="75"/>
      <c r="P4" s="9"/>
      <c r="Q4" s="10"/>
    </row>
    <row r="5" spans="1:17" ht="21" x14ac:dyDescent="0.25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122</v>
      </c>
      <c r="L5" s="13" t="s">
        <v>130</v>
      </c>
      <c r="M5" s="13" t="s">
        <v>133</v>
      </c>
      <c r="N5" s="91" t="s">
        <v>138</v>
      </c>
      <c r="O5" s="76" t="s">
        <v>136</v>
      </c>
      <c r="P5" s="14" t="s">
        <v>123</v>
      </c>
      <c r="Q5" s="14" t="s">
        <v>14</v>
      </c>
    </row>
    <row r="6" spans="1:17" x14ac:dyDescent="0.25">
      <c r="A6" s="15"/>
      <c r="B6" s="16">
        <v>1</v>
      </c>
      <c r="C6" s="17">
        <v>2</v>
      </c>
      <c r="D6" s="17">
        <v>3</v>
      </c>
      <c r="E6" s="17">
        <v>4</v>
      </c>
      <c r="F6" s="17">
        <v>5</v>
      </c>
      <c r="G6" s="18">
        <v>6</v>
      </c>
      <c r="H6" s="18">
        <v>7</v>
      </c>
      <c r="I6" s="18">
        <v>8</v>
      </c>
      <c r="J6" s="18">
        <v>9</v>
      </c>
      <c r="K6" s="18">
        <v>10</v>
      </c>
      <c r="L6" s="16">
        <v>11</v>
      </c>
      <c r="M6" s="16">
        <v>12</v>
      </c>
      <c r="N6" s="70">
        <v>13</v>
      </c>
      <c r="O6" s="77">
        <v>14</v>
      </c>
      <c r="P6" s="17">
        <v>15</v>
      </c>
      <c r="Q6" s="17">
        <v>16</v>
      </c>
    </row>
    <row r="7" spans="1:17" x14ac:dyDescent="0.25">
      <c r="A7" s="49" t="s">
        <v>15</v>
      </c>
      <c r="B7" s="19">
        <f t="shared" ref="B7:N7" si="0">SUM(B8:B8)</f>
        <v>643729.5</v>
      </c>
      <c r="C7" s="19">
        <f t="shared" si="0"/>
        <v>722073.9</v>
      </c>
      <c r="D7" s="19">
        <f t="shared" si="0"/>
        <v>1138792.33</v>
      </c>
      <c r="E7" s="19">
        <f t="shared" si="0"/>
        <v>1391947.55</v>
      </c>
      <c r="F7" s="19">
        <f t="shared" si="0"/>
        <v>797043.52</v>
      </c>
      <c r="G7" s="19">
        <f t="shared" si="0"/>
        <v>729360.87</v>
      </c>
      <c r="H7" s="19">
        <f t="shared" si="0"/>
        <v>875556.32</v>
      </c>
      <c r="I7" s="19">
        <f t="shared" si="0"/>
        <v>1321163.6299999999</v>
      </c>
      <c r="J7" s="19">
        <f t="shared" si="0"/>
        <v>1332300.1299999999</v>
      </c>
      <c r="K7" s="19">
        <f t="shared" si="0"/>
        <v>1343782.04</v>
      </c>
      <c r="L7" s="19">
        <f t="shared" si="0"/>
        <v>1320723.56</v>
      </c>
      <c r="M7" s="19">
        <f t="shared" si="0"/>
        <v>1223222.8899999999</v>
      </c>
      <c r="N7" s="20">
        <f t="shared" si="0"/>
        <v>1558934.05</v>
      </c>
      <c r="O7" s="78">
        <f t="shared" ref="O7" si="1">SUM(O8:O8)</f>
        <v>1350000</v>
      </c>
      <c r="P7" s="21">
        <f t="shared" ref="P7:P30" si="2">(N7/O7)*100</f>
        <v>115.47659629629629</v>
      </c>
      <c r="Q7" s="21">
        <f>N7/N52*100</f>
        <v>11.406966543659584</v>
      </c>
    </row>
    <row r="8" spans="1:17" x14ac:dyDescent="0.25">
      <c r="A8" s="50" t="s">
        <v>16</v>
      </c>
      <c r="B8" s="22">
        <v>643729.5</v>
      </c>
      <c r="C8" s="22">
        <v>722073.9</v>
      </c>
      <c r="D8" s="22">
        <v>1138792.33</v>
      </c>
      <c r="E8" s="22">
        <v>1391947.55</v>
      </c>
      <c r="F8" s="22">
        <v>797043.52</v>
      </c>
      <c r="G8" s="22">
        <v>729360.87</v>
      </c>
      <c r="H8" s="51">
        <v>875556.32</v>
      </c>
      <c r="I8" s="23">
        <v>1321163.6299999999</v>
      </c>
      <c r="J8" s="23">
        <v>1332300.1299999999</v>
      </c>
      <c r="K8" s="23">
        <v>1343782.04</v>
      </c>
      <c r="L8" s="52">
        <v>1320723.56</v>
      </c>
      <c r="M8" s="52">
        <v>1223222.8899999999</v>
      </c>
      <c r="N8" s="62">
        <v>1558934.05</v>
      </c>
      <c r="O8" s="79">
        <v>1350000</v>
      </c>
      <c r="P8" s="24">
        <f t="shared" si="2"/>
        <v>115.47659629629629</v>
      </c>
      <c r="Q8" s="24">
        <f>N8/N52*100</f>
        <v>11.406966543659584</v>
      </c>
    </row>
    <row r="9" spans="1:17" x14ac:dyDescent="0.25">
      <c r="A9" s="49" t="s">
        <v>17</v>
      </c>
      <c r="B9" s="19">
        <f t="shared" ref="B9:H9" si="3">SUM(B10:B13)</f>
        <v>338297.29</v>
      </c>
      <c r="C9" s="19">
        <f t="shared" si="3"/>
        <v>448771.04</v>
      </c>
      <c r="D9" s="19">
        <f t="shared" si="3"/>
        <v>758734.39</v>
      </c>
      <c r="E9" s="19">
        <f t="shared" si="3"/>
        <v>934048.29999999993</v>
      </c>
      <c r="F9" s="19">
        <f t="shared" si="3"/>
        <v>916223.33000000007</v>
      </c>
      <c r="G9" s="19">
        <f t="shared" si="3"/>
        <v>928059.26</v>
      </c>
      <c r="H9" s="19">
        <f t="shared" si="3"/>
        <v>978979.31</v>
      </c>
      <c r="I9" s="19">
        <f t="shared" ref="I9:M9" si="4">SUM(I10:I13)</f>
        <v>1041737.74</v>
      </c>
      <c r="J9" s="19">
        <f t="shared" si="4"/>
        <v>1031057.3400000001</v>
      </c>
      <c r="K9" s="19">
        <f t="shared" si="4"/>
        <v>1148073.26</v>
      </c>
      <c r="L9" s="19">
        <f t="shared" si="4"/>
        <v>1104242.58</v>
      </c>
      <c r="M9" s="19">
        <f t="shared" si="4"/>
        <v>1233693.68</v>
      </c>
      <c r="N9" s="20">
        <f t="shared" ref="N9" si="5">SUM(N10:N13)</f>
        <v>1319790.1600000001</v>
      </c>
      <c r="O9" s="78">
        <f t="shared" ref="O9" si="6">SUM(O10:O13)</f>
        <v>1297000</v>
      </c>
      <c r="P9" s="21">
        <f t="shared" si="2"/>
        <v>101.75714417887434</v>
      </c>
      <c r="Q9" s="21">
        <f>N9/N52*100</f>
        <v>9.657112948280993</v>
      </c>
    </row>
    <row r="10" spans="1:17" x14ac:dyDescent="0.25">
      <c r="A10" s="50" t="s">
        <v>18</v>
      </c>
      <c r="B10" s="22">
        <v>116665.08</v>
      </c>
      <c r="C10" s="22">
        <v>91943.25</v>
      </c>
      <c r="D10" s="22">
        <v>170310.13</v>
      </c>
      <c r="E10" s="48">
        <v>275159.76</v>
      </c>
      <c r="F10" s="48">
        <v>271880.90000000002</v>
      </c>
      <c r="G10" s="22">
        <v>298311.48</v>
      </c>
      <c r="H10" s="22">
        <v>285260.43</v>
      </c>
      <c r="I10" s="22">
        <v>322410.09000000003</v>
      </c>
      <c r="J10" s="25">
        <v>281917.94</v>
      </c>
      <c r="K10" s="22">
        <v>378650.17</v>
      </c>
      <c r="L10" s="22">
        <v>345954.35</v>
      </c>
      <c r="M10" s="22">
        <v>443545.90999999992</v>
      </c>
      <c r="N10" s="71">
        <v>457880.17000000004</v>
      </c>
      <c r="O10" s="80">
        <v>485000</v>
      </c>
      <c r="P10" s="24">
        <f t="shared" si="2"/>
        <v>94.408282474226809</v>
      </c>
      <c r="Q10" s="24">
        <f>N10/N52*100</f>
        <v>3.350381486757033</v>
      </c>
    </row>
    <row r="11" spans="1:17" x14ac:dyDescent="0.25">
      <c r="A11" s="50" t="s">
        <v>19</v>
      </c>
      <c r="B11" s="22">
        <v>60540.97</v>
      </c>
      <c r="C11" s="22">
        <v>152237.45000000001</v>
      </c>
      <c r="D11" s="22">
        <v>381178.68</v>
      </c>
      <c r="E11" s="47">
        <v>419150.2</v>
      </c>
      <c r="F11" s="48">
        <v>412854.15</v>
      </c>
      <c r="G11" s="27">
        <v>408492.04</v>
      </c>
      <c r="H11" s="27">
        <v>454233.35</v>
      </c>
      <c r="I11" s="23">
        <v>523115.65</v>
      </c>
      <c r="J11" s="23">
        <v>454035.4</v>
      </c>
      <c r="K11" s="23">
        <v>482159.09</v>
      </c>
      <c r="L11" s="23">
        <v>505605.23</v>
      </c>
      <c r="M11" s="23">
        <v>539213.77</v>
      </c>
      <c r="N11" s="62">
        <v>604153.99</v>
      </c>
      <c r="O11" s="79">
        <v>560000</v>
      </c>
      <c r="P11" s="24">
        <f t="shared" si="2"/>
        <v>107.88464107142856</v>
      </c>
      <c r="Q11" s="24">
        <f>N11/N52*100</f>
        <v>4.4206901190903141</v>
      </c>
    </row>
    <row r="12" spans="1:17" x14ac:dyDescent="0.25">
      <c r="A12" s="50" t="s">
        <v>20</v>
      </c>
      <c r="B12" s="22">
        <v>123411.01</v>
      </c>
      <c r="C12" s="22">
        <v>158200.67000000001</v>
      </c>
      <c r="D12" s="22">
        <v>159867.37</v>
      </c>
      <c r="E12" s="47">
        <v>161796.39000000001</v>
      </c>
      <c r="F12" s="23">
        <v>161731.71</v>
      </c>
      <c r="G12" s="23">
        <v>166661.94</v>
      </c>
      <c r="H12" s="23">
        <v>166515.76999999999</v>
      </c>
      <c r="I12" s="23">
        <v>163052</v>
      </c>
      <c r="J12" s="23">
        <v>230104</v>
      </c>
      <c r="K12" s="23">
        <v>231384</v>
      </c>
      <c r="L12" s="23">
        <v>234014</v>
      </c>
      <c r="M12" s="23">
        <v>236878</v>
      </c>
      <c r="N12" s="62">
        <v>234156</v>
      </c>
      <c r="O12" s="79">
        <v>237000</v>
      </c>
      <c r="P12" s="24">
        <f t="shared" si="2"/>
        <v>98.8</v>
      </c>
      <c r="Q12" s="24">
        <f>N12/N52*100</f>
        <v>1.7133564168395405</v>
      </c>
    </row>
    <row r="13" spans="1:17" x14ac:dyDescent="0.25">
      <c r="A13" s="50" t="s">
        <v>21</v>
      </c>
      <c r="B13" s="22">
        <v>37680.230000000003</v>
      </c>
      <c r="C13" s="22">
        <v>46389.67</v>
      </c>
      <c r="D13" s="22">
        <v>47378.21</v>
      </c>
      <c r="E13" s="47">
        <v>77941.95</v>
      </c>
      <c r="F13" s="23">
        <v>69756.570000000007</v>
      </c>
      <c r="G13" s="25">
        <v>54593.8</v>
      </c>
      <c r="H13" s="25">
        <v>72969.759999999995</v>
      </c>
      <c r="I13" s="23">
        <v>33160</v>
      </c>
      <c r="J13" s="23">
        <v>65000</v>
      </c>
      <c r="K13" s="23">
        <v>55880</v>
      </c>
      <c r="L13" s="23">
        <v>18669</v>
      </c>
      <c r="M13" s="23">
        <v>14056</v>
      </c>
      <c r="N13" s="62">
        <v>23600</v>
      </c>
      <c r="O13" s="79">
        <v>15000</v>
      </c>
      <c r="P13" s="24">
        <f t="shared" si="2"/>
        <v>157.33333333333331</v>
      </c>
      <c r="Q13" s="24">
        <f>N13/N52*100</f>
        <v>0.17268492559410462</v>
      </c>
    </row>
    <row r="14" spans="1:17" x14ac:dyDescent="0.25">
      <c r="A14" s="53" t="s">
        <v>22</v>
      </c>
      <c r="B14" s="19">
        <f t="shared" ref="B14:H14" si="7">SUM(B15:B16)</f>
        <v>118644.51999999999</v>
      </c>
      <c r="C14" s="19">
        <f t="shared" si="7"/>
        <v>162059.28999999998</v>
      </c>
      <c r="D14" s="19">
        <f t="shared" si="7"/>
        <v>169099.13</v>
      </c>
      <c r="E14" s="19">
        <f t="shared" si="7"/>
        <v>158793.51</v>
      </c>
      <c r="F14" s="19">
        <f t="shared" si="7"/>
        <v>166797.89000000001</v>
      </c>
      <c r="G14" s="19">
        <f t="shared" si="7"/>
        <v>179239.1</v>
      </c>
      <c r="H14" s="19">
        <f t="shared" si="7"/>
        <v>190274.05</v>
      </c>
      <c r="I14" s="19">
        <f t="shared" ref="I14:M14" si="8">SUM(I15:I16)</f>
        <v>218158.14</v>
      </c>
      <c r="J14" s="19">
        <f t="shared" si="8"/>
        <v>218208.12</v>
      </c>
      <c r="K14" s="19">
        <f t="shared" si="8"/>
        <v>207881.73</v>
      </c>
      <c r="L14" s="19">
        <f t="shared" si="8"/>
        <v>218059.2</v>
      </c>
      <c r="M14" s="19">
        <f t="shared" si="8"/>
        <v>205063.2</v>
      </c>
      <c r="N14" s="20">
        <f t="shared" ref="N14" si="9">SUM(N15:N16)</f>
        <v>195076</v>
      </c>
      <c r="O14" s="78">
        <f t="shared" ref="O14" si="10">SUM(O15:O16)</f>
        <v>202000</v>
      </c>
      <c r="P14" s="21">
        <f t="shared" si="2"/>
        <v>96.572277227722765</v>
      </c>
      <c r="Q14" s="21">
        <f>N14/N52*100</f>
        <v>1.4274018875082859</v>
      </c>
    </row>
    <row r="15" spans="1:17" x14ac:dyDescent="0.25">
      <c r="A15" s="54" t="s">
        <v>23</v>
      </c>
      <c r="B15" s="22">
        <v>72857.67</v>
      </c>
      <c r="C15" s="22">
        <v>104751.9</v>
      </c>
      <c r="D15" s="22">
        <v>99902.5</v>
      </c>
      <c r="E15" s="47">
        <v>90051.95</v>
      </c>
      <c r="F15" s="23">
        <v>80549.84</v>
      </c>
      <c r="G15" s="22">
        <v>89035.75</v>
      </c>
      <c r="H15" s="22">
        <v>94584.89</v>
      </c>
      <c r="I15" s="22">
        <v>94551.74</v>
      </c>
      <c r="J15" s="22">
        <v>95816.52</v>
      </c>
      <c r="K15" s="22">
        <v>94488.13</v>
      </c>
      <c r="L15" s="22">
        <v>105133.6</v>
      </c>
      <c r="M15" s="22">
        <v>98428</v>
      </c>
      <c r="N15" s="26">
        <v>96456</v>
      </c>
      <c r="O15" s="81">
        <v>100000</v>
      </c>
      <c r="P15" s="24">
        <f t="shared" si="2"/>
        <v>96.456000000000003</v>
      </c>
      <c r="Q15" s="24">
        <f>N15/N52*100</f>
        <v>0.70578377894512512</v>
      </c>
    </row>
    <row r="16" spans="1:17" x14ac:dyDescent="0.25">
      <c r="A16" s="54" t="s">
        <v>24</v>
      </c>
      <c r="B16" s="22">
        <v>45786.85</v>
      </c>
      <c r="C16" s="22">
        <v>57307.39</v>
      </c>
      <c r="D16" s="22">
        <v>69196.63</v>
      </c>
      <c r="E16" s="48">
        <v>68741.56</v>
      </c>
      <c r="F16" s="48">
        <v>86248.05</v>
      </c>
      <c r="G16" s="22">
        <v>90203.35</v>
      </c>
      <c r="H16" s="22">
        <v>95689.16</v>
      </c>
      <c r="I16" s="22">
        <v>123606.39999999999</v>
      </c>
      <c r="J16" s="22">
        <v>122391.6</v>
      </c>
      <c r="K16" s="22">
        <v>113393.60000000001</v>
      </c>
      <c r="L16" s="22">
        <v>112925.6</v>
      </c>
      <c r="M16" s="22">
        <v>106635.2</v>
      </c>
      <c r="N16" s="26">
        <v>98620</v>
      </c>
      <c r="O16" s="81">
        <v>102000</v>
      </c>
      <c r="P16" s="24">
        <f t="shared" si="2"/>
        <v>96.686274509803923</v>
      </c>
      <c r="Q16" s="24">
        <f>N16/N52*100</f>
        <v>0.72161810856316078</v>
      </c>
    </row>
    <row r="17" spans="1:17" x14ac:dyDescent="0.25">
      <c r="A17" s="55" t="s">
        <v>25</v>
      </c>
      <c r="B17" s="19">
        <f t="shared" ref="B17:K17" si="11">SUM(B18:B26)</f>
        <v>1468165.75</v>
      </c>
      <c r="C17" s="19">
        <f t="shared" si="11"/>
        <v>2726925.64</v>
      </c>
      <c r="D17" s="19">
        <f t="shared" si="11"/>
        <v>2696801.3000000003</v>
      </c>
      <c r="E17" s="19">
        <f t="shared" si="11"/>
        <v>2941698.9299999997</v>
      </c>
      <c r="F17" s="19">
        <f t="shared" si="11"/>
        <v>4376472.0200000005</v>
      </c>
      <c r="G17" s="19">
        <f t="shared" si="11"/>
        <v>4658554.16</v>
      </c>
      <c r="H17" s="19">
        <f t="shared" si="11"/>
        <v>4882073.1500000004</v>
      </c>
      <c r="I17" s="19">
        <f t="shared" si="11"/>
        <v>4778438.16</v>
      </c>
      <c r="J17" s="19">
        <f t="shared" si="11"/>
        <v>4842723.6899999995</v>
      </c>
      <c r="K17" s="19">
        <f t="shared" si="11"/>
        <v>5552249.4799999995</v>
      </c>
      <c r="L17" s="19">
        <f>SUM(L18:L27)</f>
        <v>5892479.79</v>
      </c>
      <c r="M17" s="19">
        <f>SUM(M18:M27)</f>
        <v>6582998.790000001</v>
      </c>
      <c r="N17" s="20">
        <f>SUM(N18:N29)</f>
        <v>8363365.2300000004</v>
      </c>
      <c r="O17" s="78">
        <f>SUM(O18:O28)</f>
        <v>7228000</v>
      </c>
      <c r="P17" s="21">
        <f t="shared" si="2"/>
        <v>115.70787534587714</v>
      </c>
      <c r="Q17" s="21">
        <f>N17/N52*100</f>
        <v>61.196063663511509</v>
      </c>
    </row>
    <row r="18" spans="1:17" x14ac:dyDescent="0.25">
      <c r="A18" s="54" t="s">
        <v>26</v>
      </c>
      <c r="B18" s="22">
        <v>163.93</v>
      </c>
      <c r="C18" s="22">
        <v>280558.03000000003</v>
      </c>
      <c r="D18" s="22">
        <v>128987.64</v>
      </c>
      <c r="E18" s="48">
        <v>176057.02</v>
      </c>
      <c r="F18" s="48">
        <v>284412.83</v>
      </c>
      <c r="G18" s="22">
        <v>381736.59</v>
      </c>
      <c r="H18" s="22">
        <v>556811.81000000006</v>
      </c>
      <c r="I18" s="22">
        <v>549023.02</v>
      </c>
      <c r="J18" s="25">
        <v>587050.92000000004</v>
      </c>
      <c r="K18" s="22">
        <v>722662.25</v>
      </c>
      <c r="L18" s="22">
        <v>901493.79</v>
      </c>
      <c r="M18" s="22">
        <v>1072966.1200000001</v>
      </c>
      <c r="N18" s="62">
        <v>1003038.05</v>
      </c>
      <c r="O18" s="79">
        <v>1050000</v>
      </c>
      <c r="P18" s="24">
        <f t="shared" si="2"/>
        <v>95.527433333333335</v>
      </c>
      <c r="Q18" s="24">
        <f>N18/N52*100</f>
        <v>7.339387755606178</v>
      </c>
    </row>
    <row r="19" spans="1:17" x14ac:dyDescent="0.25">
      <c r="A19" s="54" t="s">
        <v>27</v>
      </c>
      <c r="B19" s="22">
        <v>1356500.97</v>
      </c>
      <c r="C19" s="22">
        <v>1353864.34</v>
      </c>
      <c r="D19" s="22">
        <v>1305664.5900000001</v>
      </c>
      <c r="E19" s="48">
        <v>1338047.69</v>
      </c>
      <c r="F19" s="48">
        <v>1511035.7</v>
      </c>
      <c r="G19" s="23">
        <v>1535709.39</v>
      </c>
      <c r="H19" s="23">
        <v>1529451.12</v>
      </c>
      <c r="I19" s="23">
        <v>1509667.65</v>
      </c>
      <c r="J19" s="23">
        <v>1545971.67</v>
      </c>
      <c r="K19" s="23">
        <v>1721420.35</v>
      </c>
      <c r="L19" s="23">
        <v>1766040.83</v>
      </c>
      <c r="M19" s="23">
        <v>1771049.11</v>
      </c>
      <c r="N19" s="62">
        <v>2079827.5899999999</v>
      </c>
      <c r="O19" s="79">
        <v>1850000</v>
      </c>
      <c r="P19" s="24">
        <f t="shared" si="2"/>
        <v>112.42311297297296</v>
      </c>
      <c r="Q19" s="24">
        <f>N19/N52*100</f>
        <v>15.218426806259147</v>
      </c>
    </row>
    <row r="20" spans="1:17" x14ac:dyDescent="0.25">
      <c r="A20" s="54" t="s">
        <v>28</v>
      </c>
      <c r="B20" s="22">
        <v>43902.81</v>
      </c>
      <c r="C20" s="22">
        <v>296485.26</v>
      </c>
      <c r="D20" s="22">
        <v>307438.34000000003</v>
      </c>
      <c r="E20" s="48">
        <v>315388.15000000002</v>
      </c>
      <c r="F20" s="48">
        <v>345920.12</v>
      </c>
      <c r="G20" s="22">
        <v>357062.17</v>
      </c>
      <c r="H20" s="22">
        <v>355723.17</v>
      </c>
      <c r="I20" s="22">
        <v>356170.59</v>
      </c>
      <c r="J20" s="56">
        <v>350749.09</v>
      </c>
      <c r="K20" s="48">
        <v>406170.16</v>
      </c>
      <c r="L20" s="48">
        <v>397948.17</v>
      </c>
      <c r="M20" s="48">
        <v>395148.85</v>
      </c>
      <c r="N20" s="62">
        <v>471620.82</v>
      </c>
      <c r="O20" s="79">
        <v>420000</v>
      </c>
      <c r="P20" s="24">
        <f t="shared" si="2"/>
        <v>112.29067142857143</v>
      </c>
      <c r="Q20" s="24">
        <f>N20/N52*100</f>
        <v>3.4509239919631609</v>
      </c>
    </row>
    <row r="21" spans="1:17" x14ac:dyDescent="0.25">
      <c r="A21" s="54" t="s">
        <v>29</v>
      </c>
      <c r="B21" s="22">
        <v>26997.67</v>
      </c>
      <c r="C21" s="22">
        <v>179767.56</v>
      </c>
      <c r="D21" s="22">
        <v>198857.88</v>
      </c>
      <c r="E21" s="48">
        <v>200714.94999999998</v>
      </c>
      <c r="F21" s="48">
        <v>235035.23</v>
      </c>
      <c r="G21" s="22">
        <v>235022.01</v>
      </c>
      <c r="H21" s="22">
        <v>237912.01</v>
      </c>
      <c r="I21" s="22">
        <v>221015.75</v>
      </c>
      <c r="J21" s="56">
        <v>224713.12</v>
      </c>
      <c r="K21" s="48">
        <v>253265.29</v>
      </c>
      <c r="L21" s="48">
        <v>249205.72</v>
      </c>
      <c r="M21" s="48">
        <v>254707.46</v>
      </c>
      <c r="N21" s="62">
        <v>296923.46999999997</v>
      </c>
      <c r="O21" s="79">
        <v>273000</v>
      </c>
      <c r="P21" s="24">
        <f t="shared" si="2"/>
        <v>108.7631758241758</v>
      </c>
      <c r="Q21" s="24">
        <f>N21/N52*100</f>
        <v>2.1726359035632776</v>
      </c>
    </row>
    <row r="22" spans="1:17" x14ac:dyDescent="0.25">
      <c r="A22" s="54" t="s">
        <v>30</v>
      </c>
      <c r="B22" s="22">
        <v>40600.370000000003</v>
      </c>
      <c r="C22" s="22">
        <v>303190.39</v>
      </c>
      <c r="D22" s="22">
        <v>323781.96000000002</v>
      </c>
      <c r="E22" s="48">
        <v>320995.42000000004</v>
      </c>
      <c r="F22" s="48">
        <v>372835.58</v>
      </c>
      <c r="G22" s="22">
        <v>371157.03</v>
      </c>
      <c r="H22" s="22">
        <v>352528.99</v>
      </c>
      <c r="I22" s="22">
        <v>346436.91</v>
      </c>
      <c r="J22" s="56">
        <v>347535.95</v>
      </c>
      <c r="K22" s="48">
        <v>390578.94</v>
      </c>
      <c r="L22" s="48">
        <v>376895.61</v>
      </c>
      <c r="M22" s="48">
        <v>384282.76</v>
      </c>
      <c r="N22" s="62">
        <v>471142</v>
      </c>
      <c r="O22" s="79">
        <v>409000</v>
      </c>
      <c r="P22" s="24">
        <f t="shared" si="2"/>
        <v>115.19364303178483</v>
      </c>
      <c r="Q22" s="24">
        <f>N22/N52*100</f>
        <v>3.4474203904346452</v>
      </c>
    </row>
    <row r="23" spans="1:17" x14ac:dyDescent="0.25">
      <c r="A23" s="54" t="s">
        <v>31</v>
      </c>
      <c r="B23" s="22">
        <v>0</v>
      </c>
      <c r="C23" s="22">
        <v>313060.06</v>
      </c>
      <c r="D23" s="22">
        <v>432070.89</v>
      </c>
      <c r="E23" s="48">
        <v>418582.17</v>
      </c>
      <c r="F23" s="48">
        <v>478581.1</v>
      </c>
      <c r="G23" s="22">
        <v>474156.09</v>
      </c>
      <c r="H23" s="22">
        <v>479302.21</v>
      </c>
      <c r="I23" s="22">
        <v>460251.27</v>
      </c>
      <c r="J23" s="56">
        <v>460806.47</v>
      </c>
      <c r="K23" s="48">
        <v>525869.15</v>
      </c>
      <c r="L23" s="48">
        <v>506747.38</v>
      </c>
      <c r="M23" s="48">
        <v>505888.98</v>
      </c>
      <c r="N23" s="62">
        <v>632050.94999999995</v>
      </c>
      <c r="O23" s="79">
        <v>540000</v>
      </c>
      <c r="P23" s="24">
        <f t="shared" si="2"/>
        <v>117.04647222222222</v>
      </c>
      <c r="Q23" s="24">
        <f>N23/N52*100</f>
        <v>4.6248165793403864</v>
      </c>
    </row>
    <row r="24" spans="1:17" x14ac:dyDescent="0.25">
      <c r="A24" s="54" t="s">
        <v>32</v>
      </c>
      <c r="B24" s="22">
        <v>0</v>
      </c>
      <c r="C24" s="22">
        <v>0</v>
      </c>
      <c r="D24" s="22">
        <v>0</v>
      </c>
      <c r="E24" s="48">
        <v>171913.53</v>
      </c>
      <c r="F24" s="48">
        <v>750631.55</v>
      </c>
      <c r="G24" s="22">
        <v>735583.99</v>
      </c>
      <c r="H24" s="22">
        <v>759962.01</v>
      </c>
      <c r="I24" s="22">
        <v>730839.18</v>
      </c>
      <c r="J24" s="56">
        <v>759637.91</v>
      </c>
      <c r="K24" s="48">
        <v>853786.62</v>
      </c>
      <c r="L24" s="48">
        <v>820845.63</v>
      </c>
      <c r="M24" s="48">
        <v>807316.8</v>
      </c>
      <c r="N24" s="62">
        <v>957190.99</v>
      </c>
      <c r="O24" s="79">
        <v>850000</v>
      </c>
      <c r="P24" s="24">
        <f t="shared" si="2"/>
        <v>112.61070470588234</v>
      </c>
      <c r="Q24" s="24">
        <f>N24/N52*100</f>
        <v>7.0039175799786992</v>
      </c>
    </row>
    <row r="25" spans="1:17" x14ac:dyDescent="0.25">
      <c r="A25" s="54" t="s">
        <v>33</v>
      </c>
      <c r="B25" s="22">
        <v>0</v>
      </c>
      <c r="C25" s="22">
        <v>0</v>
      </c>
      <c r="D25" s="22">
        <v>0</v>
      </c>
      <c r="E25" s="48">
        <v>0</v>
      </c>
      <c r="F25" s="48">
        <v>398019.91</v>
      </c>
      <c r="G25" s="22">
        <v>568126.89</v>
      </c>
      <c r="H25" s="22">
        <v>610381.82999999996</v>
      </c>
      <c r="I25" s="22">
        <v>605033.79</v>
      </c>
      <c r="J25" s="56">
        <v>566258.56000000006</v>
      </c>
      <c r="K25" s="48">
        <v>678496.72</v>
      </c>
      <c r="L25" s="48">
        <v>736403.29</v>
      </c>
      <c r="M25" s="48">
        <v>772598.24</v>
      </c>
      <c r="N25" s="62">
        <v>834679.40999999992</v>
      </c>
      <c r="O25" s="79">
        <v>818000</v>
      </c>
      <c r="P25" s="24">
        <f t="shared" si="2"/>
        <v>102.03904767726159</v>
      </c>
      <c r="Q25" s="24">
        <f>N25/N52*100</f>
        <v>6.1074810089314031</v>
      </c>
    </row>
    <row r="26" spans="1:17" x14ac:dyDescent="0.25">
      <c r="A26" s="54" t="s">
        <v>127</v>
      </c>
      <c r="B26" s="22">
        <v>0</v>
      </c>
      <c r="C26" s="22">
        <v>0</v>
      </c>
      <c r="D26" s="22">
        <v>0</v>
      </c>
      <c r="E26" s="48">
        <v>0</v>
      </c>
      <c r="F26" s="22">
        <v>0</v>
      </c>
      <c r="G26" s="22">
        <v>0</v>
      </c>
      <c r="H26" s="22">
        <v>0</v>
      </c>
      <c r="I26" s="48">
        <v>0</v>
      </c>
      <c r="J26" s="48">
        <v>0</v>
      </c>
      <c r="K26" s="48">
        <v>0</v>
      </c>
      <c r="L26" s="48">
        <v>115017.25</v>
      </c>
      <c r="M26" s="48">
        <v>481887.39</v>
      </c>
      <c r="N26" s="62">
        <v>654107.86</v>
      </c>
      <c r="O26" s="79">
        <v>488000</v>
      </c>
      <c r="P26" s="24">
        <f t="shared" si="2"/>
        <v>134.03849590163935</v>
      </c>
      <c r="Q26" s="24">
        <f>N26/N52*100</f>
        <v>4.7862104718058891</v>
      </c>
    </row>
    <row r="27" spans="1:17" x14ac:dyDescent="0.25">
      <c r="A27" s="54" t="s">
        <v>128</v>
      </c>
      <c r="B27" s="22">
        <v>0</v>
      </c>
      <c r="C27" s="22">
        <v>0</v>
      </c>
      <c r="D27" s="22">
        <v>0</v>
      </c>
      <c r="E27" s="48">
        <v>0</v>
      </c>
      <c r="F27" s="22">
        <v>0</v>
      </c>
      <c r="G27" s="22">
        <v>0</v>
      </c>
      <c r="H27" s="22">
        <v>0</v>
      </c>
      <c r="I27" s="48">
        <v>0</v>
      </c>
      <c r="J27" s="48">
        <v>0</v>
      </c>
      <c r="K27" s="48">
        <v>0</v>
      </c>
      <c r="L27" s="48">
        <v>21882.12</v>
      </c>
      <c r="M27" s="48">
        <v>137153.07999999999</v>
      </c>
      <c r="N27" s="62">
        <v>176737.6</v>
      </c>
      <c r="O27" s="79">
        <v>130000</v>
      </c>
      <c r="P27" s="24">
        <f t="shared" si="2"/>
        <v>135.952</v>
      </c>
      <c r="Q27" s="24">
        <f>N27/N52*100</f>
        <v>1.2932169197322299</v>
      </c>
    </row>
    <row r="28" spans="1:17" x14ac:dyDescent="0.25">
      <c r="A28" s="54" t="s">
        <v>134</v>
      </c>
      <c r="B28" s="22">
        <v>0</v>
      </c>
      <c r="C28" s="22">
        <v>0</v>
      </c>
      <c r="D28" s="22">
        <v>0</v>
      </c>
      <c r="E28" s="48">
        <v>0</v>
      </c>
      <c r="F28" s="22">
        <v>0</v>
      </c>
      <c r="G28" s="22">
        <v>0</v>
      </c>
      <c r="H28" s="22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62">
        <v>412295.11</v>
      </c>
      <c r="O28" s="79">
        <v>400000</v>
      </c>
      <c r="P28" s="24">
        <f t="shared" si="2"/>
        <v>103.07377749999999</v>
      </c>
      <c r="Q28" s="24">
        <f>N28/N52*100</f>
        <v>3.0168284064899646</v>
      </c>
    </row>
    <row r="29" spans="1:17" x14ac:dyDescent="0.25">
      <c r="A29" s="54" t="s">
        <v>135</v>
      </c>
      <c r="B29" s="22">
        <v>0</v>
      </c>
      <c r="C29" s="22">
        <v>0</v>
      </c>
      <c r="D29" s="22">
        <v>0</v>
      </c>
      <c r="E29" s="48">
        <v>0</v>
      </c>
      <c r="F29" s="22">
        <v>0</v>
      </c>
      <c r="G29" s="22">
        <v>0</v>
      </c>
      <c r="H29" s="22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62">
        <v>373751.38</v>
      </c>
      <c r="O29" s="79">
        <v>0</v>
      </c>
      <c r="P29" s="24" t="e">
        <f t="shared" si="2"/>
        <v>#DIV/0!</v>
      </c>
      <c r="Q29" s="24">
        <f>N29/N52*100</f>
        <v>2.7347978494065219</v>
      </c>
    </row>
    <row r="30" spans="1:17" x14ac:dyDescent="0.25">
      <c r="A30" s="55" t="s">
        <v>34</v>
      </c>
      <c r="B30" s="19">
        <f t="shared" ref="B30:H30" si="12">SUM(B31:B32)</f>
        <v>181508.07</v>
      </c>
      <c r="C30" s="19">
        <f t="shared" si="12"/>
        <v>269850.75</v>
      </c>
      <c r="D30" s="19">
        <f t="shared" si="12"/>
        <v>407635.47</v>
      </c>
      <c r="E30" s="19">
        <f t="shared" si="12"/>
        <v>375161.20999999996</v>
      </c>
      <c r="F30" s="19">
        <f t="shared" si="12"/>
        <v>365904.34</v>
      </c>
      <c r="G30" s="19">
        <f t="shared" si="12"/>
        <v>357970.79</v>
      </c>
      <c r="H30" s="19">
        <f t="shared" si="12"/>
        <v>313363.03000000003</v>
      </c>
      <c r="I30" s="19">
        <f t="shared" ref="I30:M30" si="13">SUM(I31:I32)</f>
        <v>253251.96</v>
      </c>
      <c r="J30" s="19">
        <f t="shared" si="13"/>
        <v>92084.92</v>
      </c>
      <c r="K30" s="19">
        <f t="shared" si="13"/>
        <v>84847.28</v>
      </c>
      <c r="L30" s="19">
        <f t="shared" si="13"/>
        <v>65509.599999999999</v>
      </c>
      <c r="M30" s="19">
        <f t="shared" si="13"/>
        <v>61151.199999999997</v>
      </c>
      <c r="N30" s="20">
        <f t="shared" ref="N30" si="14">SUM(N31:N32)</f>
        <v>54744</v>
      </c>
      <c r="O30" s="78">
        <f t="shared" ref="O30" si="15">SUM(O31:O32)</f>
        <v>55160</v>
      </c>
      <c r="P30" s="21">
        <f t="shared" si="2"/>
        <v>99.245830311820157</v>
      </c>
      <c r="Q30" s="21">
        <f>N30/N52*100</f>
        <v>0.40057049011540946</v>
      </c>
    </row>
    <row r="31" spans="1:17" x14ac:dyDescent="0.25">
      <c r="A31" s="54" t="s">
        <v>35</v>
      </c>
      <c r="B31" s="22">
        <v>149772.49</v>
      </c>
      <c r="C31" s="22">
        <v>189737.22</v>
      </c>
      <c r="D31" s="22">
        <v>258896.37</v>
      </c>
      <c r="E31" s="48">
        <v>259764.31</v>
      </c>
      <c r="F31" s="48">
        <v>262021.57</v>
      </c>
      <c r="G31" s="22">
        <v>276855.5</v>
      </c>
      <c r="H31" s="22">
        <v>255346.45</v>
      </c>
      <c r="I31" s="22">
        <v>215899.96</v>
      </c>
      <c r="J31" s="22">
        <v>83378.09</v>
      </c>
      <c r="K31" s="22">
        <v>82306.8</v>
      </c>
      <c r="L31" s="22">
        <v>65349.599999999999</v>
      </c>
      <c r="M31" s="22">
        <v>61071.199999999997</v>
      </c>
      <c r="N31" s="26">
        <v>54692</v>
      </c>
      <c r="O31" s="81">
        <v>55000</v>
      </c>
      <c r="P31" s="24">
        <f t="shared" ref="P31" si="16">(M31/O31)*100</f>
        <v>111.03854545454546</v>
      </c>
      <c r="Q31" s="24">
        <f>N31/N52*100</f>
        <v>0.40018999790647325</v>
      </c>
    </row>
    <row r="32" spans="1:17" x14ac:dyDescent="0.25">
      <c r="A32" s="54" t="s">
        <v>36</v>
      </c>
      <c r="B32" s="22">
        <v>31735.58</v>
      </c>
      <c r="C32" s="22">
        <v>80113.53</v>
      </c>
      <c r="D32" s="22">
        <v>148739.1</v>
      </c>
      <c r="E32" s="47">
        <v>115396.9</v>
      </c>
      <c r="F32" s="23">
        <v>103882.77</v>
      </c>
      <c r="G32" s="22">
        <v>81115.289999999994</v>
      </c>
      <c r="H32" s="22">
        <v>58016.58</v>
      </c>
      <c r="I32" s="22">
        <v>37352</v>
      </c>
      <c r="J32" s="22">
        <v>8706.83</v>
      </c>
      <c r="K32" s="22">
        <v>2540.48</v>
      </c>
      <c r="L32" s="22">
        <v>160</v>
      </c>
      <c r="M32" s="22">
        <v>80</v>
      </c>
      <c r="N32" s="26">
        <v>52</v>
      </c>
      <c r="O32" s="81">
        <v>160</v>
      </c>
      <c r="P32" s="24">
        <f t="shared" ref="P32:P52" si="17">(N32/O32)*100</f>
        <v>32.5</v>
      </c>
      <c r="Q32" s="24">
        <f>N32/N52*100</f>
        <v>3.8049220893616271E-4</v>
      </c>
    </row>
    <row r="33" spans="1:17" x14ac:dyDescent="0.25">
      <c r="A33" s="55" t="s">
        <v>37</v>
      </c>
      <c r="B33" s="19">
        <v>0</v>
      </c>
      <c r="C33" s="19">
        <v>0</v>
      </c>
      <c r="D33" s="19">
        <v>0</v>
      </c>
      <c r="E33" s="57">
        <v>0</v>
      </c>
      <c r="F33" s="58">
        <v>0</v>
      </c>
      <c r="G33" s="19">
        <v>0</v>
      </c>
      <c r="H33" s="19">
        <v>20080</v>
      </c>
      <c r="I33" s="19">
        <v>117799</v>
      </c>
      <c r="J33" s="29">
        <f t="shared" ref="J33:N33" si="18">SUM(J34:J39)</f>
        <v>146727</v>
      </c>
      <c r="K33" s="29">
        <f t="shared" si="18"/>
        <v>329020.40000000002</v>
      </c>
      <c r="L33" s="19">
        <f t="shared" si="18"/>
        <v>472171.6</v>
      </c>
      <c r="M33" s="19">
        <f t="shared" si="18"/>
        <v>462598.41000000003</v>
      </c>
      <c r="N33" s="72">
        <f t="shared" si="18"/>
        <v>575654</v>
      </c>
      <c r="O33" s="82">
        <f>SUM(O34:O39)</f>
        <v>568000</v>
      </c>
      <c r="P33" s="21">
        <f t="shared" si="17"/>
        <v>101.3475352112676</v>
      </c>
      <c r="Q33" s="21">
        <f>N33/N52*100</f>
        <v>4.212151193133419</v>
      </c>
    </row>
    <row r="34" spans="1:17" x14ac:dyDescent="0.25">
      <c r="A34" s="54" t="s">
        <v>38</v>
      </c>
      <c r="B34" s="22">
        <v>0</v>
      </c>
      <c r="C34" s="22">
        <v>0</v>
      </c>
      <c r="D34" s="22">
        <v>0</v>
      </c>
      <c r="E34" s="47">
        <v>0</v>
      </c>
      <c r="F34" s="23">
        <v>0</v>
      </c>
      <c r="G34" s="22">
        <v>0</v>
      </c>
      <c r="H34" s="22">
        <v>0</v>
      </c>
      <c r="I34" s="22">
        <v>0</v>
      </c>
      <c r="J34" s="22">
        <v>0</v>
      </c>
      <c r="K34" s="22">
        <v>95244</v>
      </c>
      <c r="L34" s="22">
        <v>227496.6</v>
      </c>
      <c r="M34" s="22">
        <v>213137.41</v>
      </c>
      <c r="N34" s="26">
        <v>237846</v>
      </c>
      <c r="O34" s="81">
        <v>270000</v>
      </c>
      <c r="P34" s="24">
        <f t="shared" si="17"/>
        <v>88.091111111111104</v>
      </c>
      <c r="Q34" s="24">
        <f>N34/N52*100</f>
        <v>1.7403567293582798</v>
      </c>
    </row>
    <row r="35" spans="1:17" x14ac:dyDescent="0.25">
      <c r="A35" s="54" t="s">
        <v>39</v>
      </c>
      <c r="B35" s="22">
        <v>0</v>
      </c>
      <c r="C35" s="22">
        <v>0</v>
      </c>
      <c r="D35" s="22">
        <v>0</v>
      </c>
      <c r="E35" s="47">
        <v>0</v>
      </c>
      <c r="F35" s="23">
        <v>0</v>
      </c>
      <c r="G35" s="22">
        <v>0</v>
      </c>
      <c r="H35" s="22">
        <v>0</v>
      </c>
      <c r="I35" s="22">
        <v>0</v>
      </c>
      <c r="J35" s="22">
        <v>0</v>
      </c>
      <c r="K35" s="22">
        <v>21714</v>
      </c>
      <c r="L35" s="22">
        <v>42202</v>
      </c>
      <c r="M35" s="22">
        <v>38830</v>
      </c>
      <c r="N35" s="26">
        <v>41119</v>
      </c>
      <c r="O35" s="81">
        <v>52000</v>
      </c>
      <c r="P35" s="24">
        <f t="shared" si="17"/>
        <v>79.074999999999989</v>
      </c>
      <c r="Q35" s="24">
        <f>N35/N52*100</f>
        <v>0.30087421421627064</v>
      </c>
    </row>
    <row r="36" spans="1:17" x14ac:dyDescent="0.25">
      <c r="A36" s="54" t="s">
        <v>40</v>
      </c>
      <c r="B36" s="22">
        <v>0</v>
      </c>
      <c r="C36" s="22">
        <v>0</v>
      </c>
      <c r="D36" s="22">
        <v>0</v>
      </c>
      <c r="E36" s="47">
        <v>0</v>
      </c>
      <c r="F36" s="23">
        <v>0</v>
      </c>
      <c r="G36" s="22">
        <v>0</v>
      </c>
      <c r="H36" s="22">
        <v>0</v>
      </c>
      <c r="I36" s="22">
        <v>0</v>
      </c>
      <c r="J36" s="22">
        <v>0</v>
      </c>
      <c r="K36" s="22">
        <v>34331</v>
      </c>
      <c r="L36" s="22">
        <v>27588</v>
      </c>
      <c r="M36" s="22">
        <v>22264</v>
      </c>
      <c r="N36" s="26">
        <v>24676</v>
      </c>
      <c r="O36" s="81">
        <v>34000</v>
      </c>
      <c r="P36" s="24">
        <f t="shared" si="17"/>
        <v>72.576470588235296</v>
      </c>
      <c r="Q36" s="24">
        <f>N36/N52*100</f>
        <v>0.18055818745593752</v>
      </c>
    </row>
    <row r="37" spans="1:17" x14ac:dyDescent="0.25">
      <c r="A37" s="54" t="s">
        <v>41</v>
      </c>
      <c r="B37" s="22">
        <v>0</v>
      </c>
      <c r="C37" s="22">
        <v>0</v>
      </c>
      <c r="D37" s="22">
        <v>0</v>
      </c>
      <c r="E37" s="47">
        <v>0</v>
      </c>
      <c r="F37" s="23">
        <v>0</v>
      </c>
      <c r="G37" s="22">
        <v>0</v>
      </c>
      <c r="H37" s="22">
        <v>0</v>
      </c>
      <c r="I37" s="22">
        <v>0</v>
      </c>
      <c r="J37" s="22">
        <v>0</v>
      </c>
      <c r="K37" s="22">
        <v>18442</v>
      </c>
      <c r="L37" s="22">
        <v>32437</v>
      </c>
      <c r="M37" s="22">
        <v>33318</v>
      </c>
      <c r="N37" s="26">
        <v>57897</v>
      </c>
      <c r="O37" s="81">
        <v>38000</v>
      </c>
      <c r="P37" s="24">
        <f t="shared" si="17"/>
        <v>152.36052631578946</v>
      </c>
      <c r="Q37" s="24">
        <f>N37/N52*100</f>
        <v>0.42364148886109632</v>
      </c>
    </row>
    <row r="38" spans="1:17" x14ac:dyDescent="0.25">
      <c r="A38" s="54" t="s">
        <v>42</v>
      </c>
      <c r="B38" s="22">
        <v>0</v>
      </c>
      <c r="C38" s="22">
        <v>0</v>
      </c>
      <c r="D38" s="22">
        <v>0</v>
      </c>
      <c r="E38" s="47">
        <v>0</v>
      </c>
      <c r="F38" s="23">
        <v>0</v>
      </c>
      <c r="G38" s="22">
        <v>0</v>
      </c>
      <c r="H38" s="22">
        <v>0</v>
      </c>
      <c r="I38" s="22">
        <v>0</v>
      </c>
      <c r="J38" s="25">
        <v>48550</v>
      </c>
      <c r="K38" s="22">
        <v>55048.4</v>
      </c>
      <c r="L38" s="22">
        <v>36774</v>
      </c>
      <c r="M38" s="22">
        <v>33503</v>
      </c>
      <c r="N38" s="26">
        <v>40349</v>
      </c>
      <c r="O38" s="81">
        <v>42000</v>
      </c>
      <c r="P38" s="24">
        <f t="shared" si="17"/>
        <v>96.069047619047623</v>
      </c>
      <c r="Q38" s="24">
        <f>N38/N52*100</f>
        <v>0.2952400026608698</v>
      </c>
    </row>
    <row r="39" spans="1:17" x14ac:dyDescent="0.25">
      <c r="A39" s="54" t="s">
        <v>43</v>
      </c>
      <c r="B39" s="22">
        <v>0</v>
      </c>
      <c r="C39" s="22">
        <v>0</v>
      </c>
      <c r="D39" s="22">
        <v>0</v>
      </c>
      <c r="E39" s="47">
        <v>0</v>
      </c>
      <c r="F39" s="23">
        <v>0</v>
      </c>
      <c r="G39" s="22">
        <v>0</v>
      </c>
      <c r="H39" s="22">
        <v>0</v>
      </c>
      <c r="I39" s="22">
        <v>0</v>
      </c>
      <c r="J39" s="25">
        <v>98177</v>
      </c>
      <c r="K39" s="22">
        <v>104241</v>
      </c>
      <c r="L39" s="22">
        <v>105674</v>
      </c>
      <c r="M39" s="22">
        <v>121546</v>
      </c>
      <c r="N39" s="26">
        <v>173767</v>
      </c>
      <c r="O39" s="81">
        <v>132000</v>
      </c>
      <c r="P39" s="24">
        <f t="shared" si="17"/>
        <v>131.64166666666665</v>
      </c>
      <c r="Q39" s="24">
        <f>N39/N52*100</f>
        <v>1.2714805705809649</v>
      </c>
    </row>
    <row r="40" spans="1:17" x14ac:dyDescent="0.25">
      <c r="A40" s="55" t="s">
        <v>44</v>
      </c>
      <c r="B40" s="19">
        <v>293559.28000000003</v>
      </c>
      <c r="C40" s="19">
        <v>796800.82</v>
      </c>
      <c r="D40" s="19">
        <v>1069853.97</v>
      </c>
      <c r="E40" s="19">
        <v>715432.99</v>
      </c>
      <c r="F40" s="19">
        <v>735344.48</v>
      </c>
      <c r="G40" s="19">
        <v>619276.6</v>
      </c>
      <c r="H40" s="19">
        <v>1000477.17</v>
      </c>
      <c r="I40" s="19">
        <v>897966.91</v>
      </c>
      <c r="J40" s="19">
        <v>918284.38</v>
      </c>
      <c r="K40" s="19">
        <v>592900.93000000005</v>
      </c>
      <c r="L40" s="19">
        <v>552698.61</v>
      </c>
      <c r="M40" s="19">
        <v>738195.84</v>
      </c>
      <c r="N40" s="20">
        <v>910735.29999999993</v>
      </c>
      <c r="O40" s="78">
        <v>550000</v>
      </c>
      <c r="P40" s="21">
        <f t="shared" si="17"/>
        <v>165.58823636363636</v>
      </c>
      <c r="Q40" s="21">
        <f>N40/N52*100</f>
        <v>6.6639939625603608</v>
      </c>
    </row>
    <row r="41" spans="1:17" x14ac:dyDescent="0.25">
      <c r="A41" s="55" t="s">
        <v>45</v>
      </c>
      <c r="B41" s="19">
        <v>30006.65</v>
      </c>
      <c r="C41" s="19">
        <v>0</v>
      </c>
      <c r="D41" s="19">
        <v>679.2</v>
      </c>
      <c r="E41" s="57">
        <v>11345.47</v>
      </c>
      <c r="F41" s="58">
        <v>17722.41</v>
      </c>
      <c r="G41" s="19">
        <v>14943.05</v>
      </c>
      <c r="H41" s="19">
        <v>17064.91</v>
      </c>
      <c r="I41" s="19">
        <v>14660.55</v>
      </c>
      <c r="J41" s="19">
        <v>17137.61</v>
      </c>
      <c r="K41" s="19">
        <v>7863.65</v>
      </c>
      <c r="L41" s="19">
        <v>14213.23</v>
      </c>
      <c r="M41" s="19">
        <v>7816.46</v>
      </c>
      <c r="N41" s="20">
        <v>3874.94</v>
      </c>
      <c r="O41" s="78">
        <v>10000</v>
      </c>
      <c r="P41" s="21">
        <f t="shared" si="17"/>
        <v>38.749400000000001</v>
      </c>
      <c r="Q41" s="21">
        <f>N41/N52*100</f>
        <v>2.8353547694136429E-2</v>
      </c>
    </row>
    <row r="42" spans="1:17" x14ac:dyDescent="0.25">
      <c r="A42" s="55" t="s">
        <v>46</v>
      </c>
      <c r="B42" s="19">
        <v>0</v>
      </c>
      <c r="C42" s="19">
        <v>0</v>
      </c>
      <c r="D42" s="19">
        <v>11282.11</v>
      </c>
      <c r="E42" s="57">
        <v>37591.879999999997</v>
      </c>
      <c r="F42" s="58">
        <v>51445.97</v>
      </c>
      <c r="G42" s="19">
        <v>66293.53</v>
      </c>
      <c r="H42" s="19">
        <v>71734.31</v>
      </c>
      <c r="I42" s="19">
        <v>103742.14</v>
      </c>
      <c r="J42" s="19">
        <v>120765.87</v>
      </c>
      <c r="K42" s="19">
        <v>108817.86</v>
      </c>
      <c r="L42" s="19">
        <v>150610.59</v>
      </c>
      <c r="M42" s="19">
        <v>179845.11</v>
      </c>
      <c r="N42" s="20">
        <v>136038.61000000002</v>
      </c>
      <c r="O42" s="78">
        <v>175000</v>
      </c>
      <c r="P42" s="21">
        <f t="shared" si="17"/>
        <v>77.736348571428579</v>
      </c>
      <c r="Q42" s="21">
        <f>N42/N52*100</f>
        <v>0.99541598499048378</v>
      </c>
    </row>
    <row r="43" spans="1:17" x14ac:dyDescent="0.25">
      <c r="A43" s="55" t="s">
        <v>47</v>
      </c>
      <c r="B43" s="19">
        <v>0</v>
      </c>
      <c r="C43" s="19">
        <v>0</v>
      </c>
      <c r="D43" s="19">
        <v>0</v>
      </c>
      <c r="E43" s="57">
        <v>0</v>
      </c>
      <c r="F43" s="58">
        <v>0</v>
      </c>
      <c r="G43" s="19">
        <v>0</v>
      </c>
      <c r="H43" s="19">
        <v>0</v>
      </c>
      <c r="I43" s="19">
        <v>0</v>
      </c>
      <c r="J43" s="19">
        <v>90812.4</v>
      </c>
      <c r="K43" s="19">
        <v>124036.48</v>
      </c>
      <c r="L43" s="19">
        <v>124622.59</v>
      </c>
      <c r="M43" s="19">
        <v>121686.51</v>
      </c>
      <c r="N43" s="20">
        <v>151415.48000000001</v>
      </c>
      <c r="O43" s="78">
        <v>125000</v>
      </c>
      <c r="P43" s="21">
        <f t="shared" si="17"/>
        <v>121.13238400000002</v>
      </c>
      <c r="Q43" s="21">
        <f>N43/N52*100</f>
        <v>1.1079309702371032</v>
      </c>
    </row>
    <row r="44" spans="1:17" x14ac:dyDescent="0.25">
      <c r="A44" s="55" t="s">
        <v>131</v>
      </c>
      <c r="B44" s="19">
        <v>0</v>
      </c>
      <c r="C44" s="19">
        <v>0</v>
      </c>
      <c r="D44" s="19">
        <v>0</v>
      </c>
      <c r="E44" s="57">
        <v>126403.22</v>
      </c>
      <c r="F44" s="58">
        <v>144040.07</v>
      </c>
      <c r="G44" s="19">
        <v>187080.63</v>
      </c>
      <c r="H44" s="19">
        <v>257476.5</v>
      </c>
      <c r="I44" s="19">
        <v>265271.92</v>
      </c>
      <c r="J44" s="19">
        <v>193569.98</v>
      </c>
      <c r="K44" s="19">
        <v>138047</v>
      </c>
      <c r="L44" s="19">
        <v>92594.84</v>
      </c>
      <c r="M44" s="19">
        <v>61759.26</v>
      </c>
      <c r="N44" s="20">
        <v>64867.99</v>
      </c>
      <c r="O44" s="78">
        <v>0</v>
      </c>
      <c r="P44" s="21" t="e">
        <f t="shared" si="17"/>
        <v>#DIV/0!</v>
      </c>
      <c r="Q44" s="21">
        <f>N44/N52*100</f>
        <v>0.47464932316055597</v>
      </c>
    </row>
    <row r="45" spans="1:17" x14ac:dyDescent="0.25">
      <c r="A45" s="55" t="s">
        <v>48</v>
      </c>
      <c r="B45" s="19">
        <v>10809.36</v>
      </c>
      <c r="C45" s="19">
        <v>11819.84</v>
      </c>
      <c r="D45" s="19">
        <v>12899.48</v>
      </c>
      <c r="E45" s="57">
        <v>14700</v>
      </c>
      <c r="F45" s="58">
        <v>14200</v>
      </c>
      <c r="G45" s="19">
        <v>16100</v>
      </c>
      <c r="H45" s="19">
        <v>15820</v>
      </c>
      <c r="I45" s="19">
        <v>10220</v>
      </c>
      <c r="J45" s="19">
        <v>14980</v>
      </c>
      <c r="K45" s="19">
        <v>15540</v>
      </c>
      <c r="L45" s="19">
        <v>8960</v>
      </c>
      <c r="M45" s="19">
        <v>8890</v>
      </c>
      <c r="N45" s="20">
        <v>9460.91</v>
      </c>
      <c r="O45" s="78">
        <v>10000</v>
      </c>
      <c r="P45" s="21">
        <f t="shared" si="17"/>
        <v>94.609099999999998</v>
      </c>
      <c r="Q45" s="21">
        <f>N45/N52*100</f>
        <v>6.9226972008581356E-2</v>
      </c>
    </row>
    <row r="46" spans="1:17" x14ac:dyDescent="0.25">
      <c r="A46" s="55" t="s">
        <v>49</v>
      </c>
      <c r="B46" s="19">
        <v>55781.7</v>
      </c>
      <c r="C46" s="19">
        <v>75294.62</v>
      </c>
      <c r="D46" s="19">
        <v>77811.039999999994</v>
      </c>
      <c r="E46" s="59">
        <v>105668</v>
      </c>
      <c r="F46" s="59">
        <v>430335.68</v>
      </c>
      <c r="G46" s="19">
        <v>900461.35</v>
      </c>
      <c r="H46" s="19">
        <v>924402.25</v>
      </c>
      <c r="I46" s="19">
        <v>206631.74</v>
      </c>
      <c r="J46" s="19">
        <v>140289.43</v>
      </c>
      <c r="K46" s="19">
        <v>360219.13</v>
      </c>
      <c r="L46" s="19">
        <v>272182.03000000003</v>
      </c>
      <c r="M46" s="19">
        <v>237981.53</v>
      </c>
      <c r="N46" s="20">
        <v>0</v>
      </c>
      <c r="O46" s="78">
        <v>10000</v>
      </c>
      <c r="P46" s="21">
        <f t="shared" si="17"/>
        <v>0</v>
      </c>
      <c r="Q46" s="21">
        <f>N46/N52*100</f>
        <v>0</v>
      </c>
    </row>
    <row r="47" spans="1:17" x14ac:dyDescent="0.25">
      <c r="A47" s="55" t="s">
        <v>50</v>
      </c>
      <c r="B47" s="19">
        <v>0</v>
      </c>
      <c r="C47" s="19">
        <v>10671.45</v>
      </c>
      <c r="D47" s="19">
        <v>10519.3</v>
      </c>
      <c r="E47" s="19">
        <v>7049.66</v>
      </c>
      <c r="F47" s="19">
        <v>26368.94</v>
      </c>
      <c r="G47" s="19">
        <v>11329.31</v>
      </c>
      <c r="H47" s="19">
        <v>30665.95</v>
      </c>
      <c r="I47" s="19">
        <v>10600.53</v>
      </c>
      <c r="J47" s="19">
        <v>27900.83</v>
      </c>
      <c r="K47" s="19">
        <v>16068.57</v>
      </c>
      <c r="L47" s="19">
        <v>6511.4</v>
      </c>
      <c r="M47" s="19">
        <v>30455.34</v>
      </c>
      <c r="N47" s="20">
        <v>10145.709999999999</v>
      </c>
      <c r="O47" s="78">
        <v>15000</v>
      </c>
      <c r="P47" s="21">
        <f t="shared" si="17"/>
        <v>67.63806666666666</v>
      </c>
      <c r="Q47" s="21">
        <f>N47/N52*100</f>
        <v>7.4237761713956046E-2</v>
      </c>
    </row>
    <row r="48" spans="1:17" x14ac:dyDescent="0.25">
      <c r="A48" s="55" t="s">
        <v>51</v>
      </c>
      <c r="B48" s="19">
        <v>2802.64</v>
      </c>
      <c r="C48" s="19">
        <v>6767.47</v>
      </c>
      <c r="D48" s="19">
        <v>11040.52</v>
      </c>
      <c r="E48" s="57">
        <v>44047.72</v>
      </c>
      <c r="F48" s="58">
        <v>71900.22</v>
      </c>
      <c r="G48" s="19">
        <v>96461.66</v>
      </c>
      <c r="H48" s="19">
        <v>89165.09</v>
      </c>
      <c r="I48" s="19">
        <v>89820.800000000003</v>
      </c>
      <c r="J48" s="19">
        <v>100817.53</v>
      </c>
      <c r="K48" s="19">
        <v>125534.47</v>
      </c>
      <c r="L48" s="19">
        <v>117672.65</v>
      </c>
      <c r="M48" s="19">
        <v>104820.61</v>
      </c>
      <c r="N48" s="20">
        <v>91413.28</v>
      </c>
      <c r="O48" s="78">
        <v>100000</v>
      </c>
      <c r="P48" s="21">
        <f t="shared" si="17"/>
        <v>91.41328</v>
      </c>
      <c r="Q48" s="21">
        <f>N48/N52*100</f>
        <v>0.66888540064038349</v>
      </c>
    </row>
    <row r="49" spans="1:17" x14ac:dyDescent="0.25">
      <c r="A49" s="55" t="s">
        <v>52</v>
      </c>
      <c r="B49" s="19">
        <v>322654.37</v>
      </c>
      <c r="C49" s="19">
        <v>857678.68</v>
      </c>
      <c r="D49" s="19">
        <v>1299664.2</v>
      </c>
      <c r="E49" s="57">
        <v>1557977.48</v>
      </c>
      <c r="F49" s="58">
        <v>1527575.47</v>
      </c>
      <c r="G49" s="19">
        <v>1532565.87</v>
      </c>
      <c r="H49" s="60">
        <v>575739.01</v>
      </c>
      <c r="I49" s="19">
        <v>389789</v>
      </c>
      <c r="J49" s="19">
        <v>560222.65</v>
      </c>
      <c r="K49" s="19">
        <v>725133.37</v>
      </c>
      <c r="L49" s="19">
        <v>193917.96</v>
      </c>
      <c r="M49" s="19">
        <v>86906.22</v>
      </c>
      <c r="N49" s="20">
        <v>44434</v>
      </c>
      <c r="O49" s="78">
        <v>20000</v>
      </c>
      <c r="P49" s="21">
        <f t="shared" si="17"/>
        <v>222.17</v>
      </c>
      <c r="Q49" s="21">
        <f>N49/N52*100</f>
        <v>0.325130592535951</v>
      </c>
    </row>
    <row r="50" spans="1:17" x14ac:dyDescent="0.25">
      <c r="A50" s="55" t="s">
        <v>53</v>
      </c>
      <c r="B50" s="19">
        <v>47500</v>
      </c>
      <c r="C50" s="19">
        <v>868429.5</v>
      </c>
      <c r="D50" s="19">
        <v>15774.03</v>
      </c>
      <c r="E50" s="57">
        <v>15996.3</v>
      </c>
      <c r="F50" s="58">
        <v>47532.97</v>
      </c>
      <c r="G50" s="58">
        <v>214513</v>
      </c>
      <c r="H50" s="58">
        <v>200</v>
      </c>
      <c r="I50" s="58">
        <v>0</v>
      </c>
      <c r="J50" s="58">
        <v>46304.800000000003</v>
      </c>
      <c r="K50" s="58">
        <v>95023.88</v>
      </c>
      <c r="L50" s="58">
        <v>405193.95</v>
      </c>
      <c r="M50" s="58">
        <v>8076.56</v>
      </c>
      <c r="N50" s="63">
        <v>58180</v>
      </c>
      <c r="O50" s="83">
        <v>15000</v>
      </c>
      <c r="P50" s="21">
        <f t="shared" si="17"/>
        <v>387.86666666666667</v>
      </c>
      <c r="Q50" s="21">
        <f>N50/N52*100</f>
        <v>0.4257122445366528</v>
      </c>
    </row>
    <row r="51" spans="1:17" x14ac:dyDescent="0.25">
      <c r="A51" s="55" t="s">
        <v>54</v>
      </c>
      <c r="B51" s="19">
        <v>11931.96</v>
      </c>
      <c r="C51" s="19">
        <v>6539.84</v>
      </c>
      <c r="D51" s="19">
        <v>14286.4</v>
      </c>
      <c r="E51" s="19">
        <v>657.83</v>
      </c>
      <c r="F51" s="19">
        <v>14579.93</v>
      </c>
      <c r="G51" s="19">
        <v>79.2</v>
      </c>
      <c r="H51" s="19">
        <v>2918.01</v>
      </c>
      <c r="I51" s="19">
        <v>33972.699999999997</v>
      </c>
      <c r="J51" s="19">
        <v>14678.65</v>
      </c>
      <c r="K51" s="19">
        <v>23793.02</v>
      </c>
      <c r="L51" s="19">
        <v>16550.34</v>
      </c>
      <c r="M51" s="19">
        <v>21482.86</v>
      </c>
      <c r="N51" s="20">
        <v>118378.82</v>
      </c>
      <c r="O51" s="78">
        <v>5000</v>
      </c>
      <c r="P51" s="21">
        <f t="shared" si="17"/>
        <v>2367.5763999999999</v>
      </c>
      <c r="Q51" s="21">
        <f>N51/N52*100</f>
        <v>0.86619651371262296</v>
      </c>
    </row>
    <row r="52" spans="1:17" x14ac:dyDescent="0.25">
      <c r="A52" s="61" t="s">
        <v>55</v>
      </c>
      <c r="B52" s="31">
        <f t="shared" ref="B52:G52" si="19">SUM(B7+B9+B14+B17+B30+B40+B41+B42+B44+B33+B43+B45+B46+B47+B48+B49+B50+B51)</f>
        <v>3525391.0900000003</v>
      </c>
      <c r="C52" s="31">
        <f t="shared" si="19"/>
        <v>6963682.8399999999</v>
      </c>
      <c r="D52" s="31">
        <f t="shared" si="19"/>
        <v>7694872.870000001</v>
      </c>
      <c r="E52" s="31">
        <f t="shared" si="19"/>
        <v>8438520.0500000007</v>
      </c>
      <c r="F52" s="31">
        <f t="shared" si="19"/>
        <v>9703487.2400000002</v>
      </c>
      <c r="G52" s="31">
        <f t="shared" si="19"/>
        <v>10512288.379999999</v>
      </c>
      <c r="H52" s="31">
        <f>SUM(H7+H9+H14+H17+H30+H40+H41+H42+H44+H33+H45+H46+H47+H48+H49+H50+H51)</f>
        <v>10245989.059999999</v>
      </c>
      <c r="I52" s="31">
        <f>SUM(I7+I9+I14+I17+I30+I40+I41+I42+I44+I33+I43+I45+I46+I47+I48+I49+I50+I51)</f>
        <v>9753224.9199999999</v>
      </c>
      <c r="J52" s="31">
        <f>SUM(J7+J9+J14+J17+J30+J40+J41+J42+J44+J33+J43+J45+J46+J47+J48+J49+J50+J51)</f>
        <v>9908865.3300000001</v>
      </c>
      <c r="K52" s="31">
        <f>SUM(K7+K9+K14+K17+K30+K40+K41+K42+K44+K33+K43+K45+K46+K47+K48+K49+K50+K51)</f>
        <v>10998832.550000003</v>
      </c>
      <c r="L52" s="31">
        <f>SUM(L7+L9+L14+L17+L30+L40+L41+L42+L44+L33+L43+L45+L46+L47+L48+L49+L50+L51)</f>
        <v>11028914.52</v>
      </c>
      <c r="M52" s="31">
        <f>SUM(M7+M9+M14+M17+M30+M40+M41+M42+M44+M33+M43+M45+M46+M47+M48+M49+M50+M51)</f>
        <v>11376644.469999999</v>
      </c>
      <c r="N52" s="32">
        <f>SUM(N7+N9+N14+N17+N30+N33+N40+N41+N42+N43+N44+N45+N46+N47+N48+N49+N50+N51)</f>
        <v>13666508.480000002</v>
      </c>
      <c r="O52" s="84">
        <f>SUM(O7+O9+O14+O17+O30+O33+O40+O41+O42+O43+O44+O45+O46+O47+O48+O49+O50+O51)</f>
        <v>11735160</v>
      </c>
      <c r="P52" s="33">
        <f t="shared" si="17"/>
        <v>116.45779418431449</v>
      </c>
      <c r="Q52" s="31">
        <f>SUM(Q7+Q9+Q14+Q17+Q30+Q33+Q40+Q41+Q42+Q43+Q44+Q45+Q46+Q47+Q48+Q49+Q50+Q51)</f>
        <v>100</v>
      </c>
    </row>
    <row r="53" spans="1:17" x14ac:dyDescent="0.25">
      <c r="A53" s="8" t="s">
        <v>56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73"/>
      <c r="O53" s="85"/>
      <c r="P53" s="10"/>
      <c r="Q53" s="34"/>
    </row>
    <row r="54" spans="1:17" ht="21" x14ac:dyDescent="0.25">
      <c r="A54" s="11" t="s">
        <v>3</v>
      </c>
      <c r="B54" s="36" t="s">
        <v>57</v>
      </c>
      <c r="C54" s="36" t="s">
        <v>5</v>
      </c>
      <c r="D54" s="12" t="s">
        <v>6</v>
      </c>
      <c r="E54" s="12" t="s">
        <v>7</v>
      </c>
      <c r="F54" s="12" t="s">
        <v>8</v>
      </c>
      <c r="G54" s="12" t="s">
        <v>9</v>
      </c>
      <c r="H54" s="12" t="s">
        <v>10</v>
      </c>
      <c r="I54" s="12" t="s">
        <v>11</v>
      </c>
      <c r="J54" s="12" t="s">
        <v>12</v>
      </c>
      <c r="K54" s="12" t="s">
        <v>122</v>
      </c>
      <c r="L54" s="13" t="s">
        <v>130</v>
      </c>
      <c r="M54" s="13" t="s">
        <v>133</v>
      </c>
      <c r="N54" s="91" t="s">
        <v>138</v>
      </c>
      <c r="O54" s="76" t="s">
        <v>136</v>
      </c>
      <c r="P54" s="14" t="s">
        <v>123</v>
      </c>
      <c r="Q54" s="14" t="s">
        <v>14</v>
      </c>
    </row>
    <row r="55" spans="1:17" x14ac:dyDescent="0.25">
      <c r="A55" s="15"/>
      <c r="B55" s="16">
        <v>1</v>
      </c>
      <c r="C55" s="16">
        <v>2</v>
      </c>
      <c r="D55" s="16">
        <v>3</v>
      </c>
      <c r="E55" s="16">
        <v>4</v>
      </c>
      <c r="F55" s="16">
        <v>5</v>
      </c>
      <c r="G55" s="16">
        <v>6</v>
      </c>
      <c r="H55" s="16">
        <v>7</v>
      </c>
      <c r="I55" s="16">
        <v>8</v>
      </c>
      <c r="J55" s="16">
        <v>9</v>
      </c>
      <c r="K55" s="18">
        <v>10</v>
      </c>
      <c r="L55" s="18">
        <v>11</v>
      </c>
      <c r="M55" s="18">
        <v>12</v>
      </c>
      <c r="N55" s="70">
        <v>13</v>
      </c>
      <c r="O55" s="77">
        <v>13</v>
      </c>
      <c r="P55" s="17">
        <v>14</v>
      </c>
      <c r="Q55" s="17">
        <v>15</v>
      </c>
    </row>
    <row r="56" spans="1:17" x14ac:dyDescent="0.25">
      <c r="A56" s="37" t="s">
        <v>58</v>
      </c>
      <c r="B56" s="38">
        <f t="shared" ref="B56:H56" si="20">SUM(B57:B62)</f>
        <v>195874.95</v>
      </c>
      <c r="C56" s="38">
        <f t="shared" si="20"/>
        <v>379344.01</v>
      </c>
      <c r="D56" s="38">
        <f t="shared" si="20"/>
        <v>694778.27</v>
      </c>
      <c r="E56" s="38">
        <f t="shared" si="20"/>
        <v>630321.88</v>
      </c>
      <c r="F56" s="38">
        <f t="shared" si="20"/>
        <v>493125.75</v>
      </c>
      <c r="G56" s="38">
        <f t="shared" si="20"/>
        <v>514190.24999999994</v>
      </c>
      <c r="H56" s="38">
        <f t="shared" si="20"/>
        <v>571236.85000000009</v>
      </c>
      <c r="I56" s="38">
        <f t="shared" ref="I56:M56" si="21">SUM(I57:I62)</f>
        <v>611352.60999999987</v>
      </c>
      <c r="J56" s="38">
        <f t="shared" si="21"/>
        <v>497663.76</v>
      </c>
      <c r="K56" s="38">
        <f t="shared" si="21"/>
        <v>480361.45</v>
      </c>
      <c r="L56" s="38">
        <f t="shared" si="21"/>
        <v>335277.23</v>
      </c>
      <c r="M56" s="38">
        <f t="shared" si="21"/>
        <v>404859.99999999994</v>
      </c>
      <c r="N56" s="39">
        <f t="shared" ref="N56:O56" si="22">SUM(N57:N62)</f>
        <v>414784.86000000004</v>
      </c>
      <c r="O56" s="86">
        <f t="shared" si="22"/>
        <v>364100</v>
      </c>
      <c r="P56" s="21">
        <f t="shared" ref="P56:P87" si="23">(N56/O56)*100</f>
        <v>113.92058775061797</v>
      </c>
      <c r="Q56" s="21">
        <f>N56/N117*100</f>
        <v>3.0380499876417244</v>
      </c>
    </row>
    <row r="57" spans="1:17" x14ac:dyDescent="0.25">
      <c r="A57" s="40" t="s">
        <v>59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22">
        <v>5458.4</v>
      </c>
      <c r="H57" s="22">
        <v>19251.599999999999</v>
      </c>
      <c r="I57" s="22">
        <v>38611.99</v>
      </c>
      <c r="J57" s="22">
        <v>14525.47</v>
      </c>
      <c r="K57" s="22">
        <v>10794.15</v>
      </c>
      <c r="L57" s="22">
        <v>15247.33</v>
      </c>
      <c r="M57" s="22">
        <v>9488.82</v>
      </c>
      <c r="N57" s="62">
        <v>7330.82</v>
      </c>
      <c r="O57" s="79">
        <v>12000</v>
      </c>
      <c r="P57" s="24">
        <f t="shared" si="23"/>
        <v>61.090166666666669</v>
      </c>
      <c r="Q57" s="24">
        <f>N57/N117*100</f>
        <v>5.3693853749637116E-2</v>
      </c>
    </row>
    <row r="58" spans="1:17" x14ac:dyDescent="0.25">
      <c r="A58" s="40" t="s">
        <v>60</v>
      </c>
      <c r="B58" s="41">
        <v>18921.22</v>
      </c>
      <c r="C58" s="41">
        <v>20958.71</v>
      </c>
      <c r="D58" s="41">
        <v>37792.5</v>
      </c>
      <c r="E58" s="41">
        <v>42375.25</v>
      </c>
      <c r="F58" s="41">
        <v>47337.66</v>
      </c>
      <c r="G58" s="22">
        <v>83084.679999999993</v>
      </c>
      <c r="H58" s="22">
        <v>141403.81</v>
      </c>
      <c r="I58" s="22">
        <v>105487.78</v>
      </c>
      <c r="J58" s="22">
        <v>143132.82</v>
      </c>
      <c r="K58" s="22">
        <v>196800.58</v>
      </c>
      <c r="L58" s="22">
        <v>100902.56</v>
      </c>
      <c r="M58" s="22">
        <v>148240.07999999999</v>
      </c>
      <c r="N58" s="62">
        <v>181754.93000000002</v>
      </c>
      <c r="O58" s="79">
        <v>130000</v>
      </c>
      <c r="P58" s="24">
        <f t="shared" si="23"/>
        <v>139.81148461538464</v>
      </c>
      <c r="Q58" s="24">
        <f>N58/N117*100</f>
        <v>1.3312457037132999</v>
      </c>
    </row>
    <row r="59" spans="1:17" x14ac:dyDescent="0.25">
      <c r="A59" s="40" t="s">
        <v>61</v>
      </c>
      <c r="B59" s="41">
        <v>137797.32</v>
      </c>
      <c r="C59" s="41">
        <v>325135.07</v>
      </c>
      <c r="D59" s="41">
        <v>620120.53</v>
      </c>
      <c r="E59" s="41">
        <v>547199.99</v>
      </c>
      <c r="F59" s="41">
        <v>389843.67</v>
      </c>
      <c r="G59" s="22">
        <v>380364.89</v>
      </c>
      <c r="H59" s="22">
        <v>361668.1</v>
      </c>
      <c r="I59" s="22">
        <v>415055.35999999999</v>
      </c>
      <c r="J59" s="22">
        <v>293803.46000000002</v>
      </c>
      <c r="K59" s="22">
        <v>220923.41</v>
      </c>
      <c r="L59" s="22">
        <v>174558.92</v>
      </c>
      <c r="M59" s="22">
        <v>203784.55</v>
      </c>
      <c r="N59" s="62">
        <v>159279.47</v>
      </c>
      <c r="O59" s="79">
        <v>175000</v>
      </c>
      <c r="P59" s="24">
        <f t="shared" si="23"/>
        <v>91.016840000000002</v>
      </c>
      <c r="Q59" s="24">
        <f>N59/N117*100</f>
        <v>1.1666264575449556</v>
      </c>
    </row>
    <row r="60" spans="1:17" x14ac:dyDescent="0.25">
      <c r="A60" s="40" t="s">
        <v>62</v>
      </c>
      <c r="B60" s="41">
        <v>665.49</v>
      </c>
      <c r="C60" s="41">
        <v>545.25</v>
      </c>
      <c r="D60" s="41">
        <v>530.17999999999995</v>
      </c>
      <c r="E60" s="41">
        <v>473.25</v>
      </c>
      <c r="F60" s="41">
        <v>2858.59</v>
      </c>
      <c r="G60" s="22">
        <v>1734.92</v>
      </c>
      <c r="H60" s="22">
        <v>2993.03</v>
      </c>
      <c r="I60" s="22">
        <v>4968.83</v>
      </c>
      <c r="J60" s="22">
        <v>8591.19</v>
      </c>
      <c r="K60" s="22">
        <v>9850.5400000000009</v>
      </c>
      <c r="L60" s="22">
        <v>10170.200000000001</v>
      </c>
      <c r="M60" s="22">
        <v>9534.19</v>
      </c>
      <c r="N60" s="62">
        <v>14088.02</v>
      </c>
      <c r="O60" s="79">
        <v>12000</v>
      </c>
      <c r="P60" s="24">
        <f t="shared" si="23"/>
        <v>117.40016666666666</v>
      </c>
      <c r="Q60" s="24">
        <f>N60/N117*100</f>
        <v>0.10318628550448145</v>
      </c>
    </row>
    <row r="61" spans="1:17" x14ac:dyDescent="0.25">
      <c r="A61" s="40" t="s">
        <v>63</v>
      </c>
      <c r="B61" s="41">
        <v>27636.22</v>
      </c>
      <c r="C61" s="41">
        <v>32704.98</v>
      </c>
      <c r="D61" s="41">
        <v>36335.06</v>
      </c>
      <c r="E61" s="41">
        <v>36216.39</v>
      </c>
      <c r="F61" s="41">
        <v>33638.629999999997</v>
      </c>
      <c r="G61" s="22">
        <v>37474.36</v>
      </c>
      <c r="H61" s="22">
        <v>42856.5</v>
      </c>
      <c r="I61" s="22">
        <v>42682.46</v>
      </c>
      <c r="J61" s="22">
        <v>36778.92</v>
      </c>
      <c r="K61" s="22">
        <v>41722.769999999997</v>
      </c>
      <c r="L61" s="22">
        <v>34398.22</v>
      </c>
      <c r="M61" s="22">
        <v>33812.36</v>
      </c>
      <c r="N61" s="62">
        <v>52331.62</v>
      </c>
      <c r="O61" s="79">
        <v>35000</v>
      </c>
      <c r="P61" s="24">
        <f t="shared" si="23"/>
        <v>149.51891428571429</v>
      </c>
      <c r="Q61" s="24">
        <f>N61/N117*100</f>
        <v>0.38329768712935042</v>
      </c>
    </row>
    <row r="62" spans="1:17" x14ac:dyDescent="0.25">
      <c r="A62" s="40" t="s">
        <v>64</v>
      </c>
      <c r="B62" s="41">
        <v>10854.7</v>
      </c>
      <c r="C62" s="41">
        <v>0</v>
      </c>
      <c r="D62" s="41">
        <v>0</v>
      </c>
      <c r="E62" s="41">
        <v>4057</v>
      </c>
      <c r="F62" s="41">
        <v>19447.2</v>
      </c>
      <c r="G62" s="22">
        <v>6073</v>
      </c>
      <c r="H62" s="22">
        <v>3063.81</v>
      </c>
      <c r="I62" s="22">
        <v>4546.1899999999996</v>
      </c>
      <c r="J62" s="22">
        <v>831.9</v>
      </c>
      <c r="K62" s="22">
        <v>270</v>
      </c>
      <c r="L62" s="22">
        <v>0</v>
      </c>
      <c r="M62" s="22">
        <v>0</v>
      </c>
      <c r="N62" s="62">
        <v>0</v>
      </c>
      <c r="O62" s="79">
        <v>100</v>
      </c>
      <c r="P62" s="24">
        <f t="shared" si="23"/>
        <v>0</v>
      </c>
      <c r="Q62" s="24">
        <f>N62/N117*100</f>
        <v>0</v>
      </c>
    </row>
    <row r="63" spans="1:17" x14ac:dyDescent="0.25">
      <c r="A63" s="37" t="s">
        <v>65</v>
      </c>
      <c r="B63" s="38">
        <f t="shared" ref="B63:G63" si="24">SUM(B64:B66)</f>
        <v>183353.96999999997</v>
      </c>
      <c r="C63" s="38">
        <f t="shared" si="24"/>
        <v>314254.32999999996</v>
      </c>
      <c r="D63" s="38">
        <f t="shared" si="24"/>
        <v>418949.14999999997</v>
      </c>
      <c r="E63" s="38">
        <f t="shared" si="24"/>
        <v>377291.32999999996</v>
      </c>
      <c r="F63" s="38">
        <f t="shared" si="24"/>
        <v>472270.66000000003</v>
      </c>
      <c r="G63" s="38">
        <f t="shared" si="24"/>
        <v>549564.61</v>
      </c>
      <c r="H63" s="38">
        <f t="shared" ref="H63:M63" si="25">SUM(H64:H66)</f>
        <v>617538.04</v>
      </c>
      <c r="I63" s="38">
        <f t="shared" si="25"/>
        <v>670273.84</v>
      </c>
      <c r="J63" s="38">
        <f t="shared" si="25"/>
        <v>600351.56999999995</v>
      </c>
      <c r="K63" s="38">
        <f t="shared" si="25"/>
        <v>601401.69000000006</v>
      </c>
      <c r="L63" s="38">
        <f t="shared" ref="L63" si="26">SUM(L64:L66)</f>
        <v>581085.92999999993</v>
      </c>
      <c r="M63" s="38">
        <f t="shared" si="25"/>
        <v>666465.29</v>
      </c>
      <c r="N63" s="39">
        <f t="shared" ref="N63:O63" si="27">SUM(N64:N66)</f>
        <v>864021.67</v>
      </c>
      <c r="O63" s="86">
        <f t="shared" si="27"/>
        <v>701000</v>
      </c>
      <c r="P63" s="21">
        <f t="shared" si="23"/>
        <v>123.25558773181172</v>
      </c>
      <c r="Q63" s="21">
        <f>N63/N117*100</f>
        <v>6.3284398178508301</v>
      </c>
    </row>
    <row r="64" spans="1:17" x14ac:dyDescent="0.25">
      <c r="A64" s="40" t="s">
        <v>66</v>
      </c>
      <c r="B64" s="41">
        <v>14709.52</v>
      </c>
      <c r="C64" s="41">
        <v>17334.009999999998</v>
      </c>
      <c r="D64" s="41">
        <v>21500.55</v>
      </c>
      <c r="E64" s="41">
        <v>30381.599999999999</v>
      </c>
      <c r="F64" s="41">
        <v>34272.69</v>
      </c>
      <c r="G64" s="22">
        <v>35343.69</v>
      </c>
      <c r="H64" s="22">
        <v>35326.639999999999</v>
      </c>
      <c r="I64" s="22">
        <v>40707.129999999997</v>
      </c>
      <c r="J64" s="22">
        <v>37661.57</v>
      </c>
      <c r="K64" s="22">
        <v>42275.79</v>
      </c>
      <c r="L64" s="22">
        <v>53538.16</v>
      </c>
      <c r="M64" s="22">
        <v>56913.38</v>
      </c>
      <c r="N64" s="62">
        <v>72026.740000000005</v>
      </c>
      <c r="O64" s="79">
        <v>56000</v>
      </c>
      <c r="P64" s="24">
        <f t="shared" si="23"/>
        <v>128.61917857142856</v>
      </c>
      <c r="Q64" s="24">
        <f>N64/N117*100</f>
        <v>0.52755261261675201</v>
      </c>
    </row>
    <row r="65" spans="1:17" x14ac:dyDescent="0.25">
      <c r="A65" s="40" t="s">
        <v>67</v>
      </c>
      <c r="B65" s="41">
        <v>10052.84</v>
      </c>
      <c r="C65" s="41">
        <v>6485.08</v>
      </c>
      <c r="D65" s="41">
        <v>6775.62</v>
      </c>
      <c r="E65" s="41">
        <v>16859.75</v>
      </c>
      <c r="F65" s="41">
        <v>25076.16</v>
      </c>
      <c r="G65" s="22">
        <v>26708.04</v>
      </c>
      <c r="H65" s="22">
        <v>37744.089999999997</v>
      </c>
      <c r="I65" s="22">
        <v>37328.85</v>
      </c>
      <c r="J65" s="22">
        <v>31407.65</v>
      </c>
      <c r="K65" s="22">
        <v>38518.94</v>
      </c>
      <c r="L65" s="22">
        <v>55944.959999999999</v>
      </c>
      <c r="M65" s="22">
        <v>33655.11</v>
      </c>
      <c r="N65" s="62">
        <v>35386.129999999997</v>
      </c>
      <c r="O65" s="79">
        <v>45000</v>
      </c>
      <c r="P65" s="24">
        <f t="shared" si="23"/>
        <v>78.63584444444443</v>
      </c>
      <c r="Q65" s="24">
        <f>N65/N117*100</f>
        <v>0.25918215001673023</v>
      </c>
    </row>
    <row r="66" spans="1:17" x14ac:dyDescent="0.25">
      <c r="A66" s="40" t="s">
        <v>68</v>
      </c>
      <c r="B66" s="41">
        <v>158591.60999999999</v>
      </c>
      <c r="C66" s="41">
        <v>290435.24</v>
      </c>
      <c r="D66" s="41">
        <v>390672.98</v>
      </c>
      <c r="E66" s="41">
        <v>330049.98</v>
      </c>
      <c r="F66" s="41">
        <v>412921.81</v>
      </c>
      <c r="G66" s="22">
        <v>487512.88</v>
      </c>
      <c r="H66" s="22">
        <v>544467.31000000006</v>
      </c>
      <c r="I66" s="22">
        <v>592237.86</v>
      </c>
      <c r="J66" s="22">
        <v>531282.35</v>
      </c>
      <c r="K66" s="22">
        <v>520606.96</v>
      </c>
      <c r="L66" s="22">
        <v>471602.81</v>
      </c>
      <c r="M66" s="22">
        <v>575896.80000000005</v>
      </c>
      <c r="N66" s="62">
        <v>756608.8</v>
      </c>
      <c r="O66" s="79">
        <v>600000</v>
      </c>
      <c r="P66" s="24">
        <f t="shared" si="23"/>
        <v>126.10146666666668</v>
      </c>
      <c r="Q66" s="24">
        <f>N66/N117*100</f>
        <v>5.5417050552173475</v>
      </c>
    </row>
    <row r="67" spans="1:17" x14ac:dyDescent="0.25">
      <c r="A67" s="37" t="s">
        <v>69</v>
      </c>
      <c r="B67" s="38">
        <f t="shared" ref="B67:H67" si="28">SUM(B68:B69)</f>
        <v>47857.899999999994</v>
      </c>
      <c r="C67" s="38">
        <f t="shared" si="28"/>
        <v>58828.18</v>
      </c>
      <c r="D67" s="38">
        <f t="shared" si="28"/>
        <v>72948.19</v>
      </c>
      <c r="E67" s="38">
        <f t="shared" si="28"/>
        <v>43004.6</v>
      </c>
      <c r="F67" s="38">
        <f t="shared" si="28"/>
        <v>88352.01999999999</v>
      </c>
      <c r="G67" s="38">
        <f t="shared" si="28"/>
        <v>83467.28</v>
      </c>
      <c r="H67" s="38">
        <f t="shared" si="28"/>
        <v>152669.72</v>
      </c>
      <c r="I67" s="38">
        <f t="shared" ref="I67:M67" si="29">SUM(I68:I69)</f>
        <v>131753.49</v>
      </c>
      <c r="J67" s="38">
        <f t="shared" si="29"/>
        <v>133565.66</v>
      </c>
      <c r="K67" s="38">
        <f t="shared" si="29"/>
        <v>148809.51</v>
      </c>
      <c r="L67" s="38">
        <f t="shared" si="29"/>
        <v>105961.01999999999</v>
      </c>
      <c r="M67" s="38">
        <f t="shared" si="29"/>
        <v>173040.99</v>
      </c>
      <c r="N67" s="39">
        <f t="shared" ref="N67:O67" si="30">SUM(N68:N69)</f>
        <v>135594.54999999999</v>
      </c>
      <c r="O67" s="86">
        <f t="shared" si="30"/>
        <v>175000</v>
      </c>
      <c r="P67" s="21">
        <f t="shared" si="23"/>
        <v>77.482599999999991</v>
      </c>
      <c r="Q67" s="21">
        <f>N67/N117*100</f>
        <v>0.99314864325516872</v>
      </c>
    </row>
    <row r="68" spans="1:17" x14ac:dyDescent="0.25">
      <c r="A68" s="40" t="s">
        <v>70</v>
      </c>
      <c r="B68" s="41">
        <v>24532.23</v>
      </c>
      <c r="C68" s="41">
        <v>27200.560000000001</v>
      </c>
      <c r="D68" s="41">
        <v>5648.39</v>
      </c>
      <c r="E68" s="41">
        <v>27721.8</v>
      </c>
      <c r="F68" s="41">
        <v>36626.03</v>
      </c>
      <c r="G68" s="22">
        <v>31428.37</v>
      </c>
      <c r="H68" s="22">
        <v>49468.94</v>
      </c>
      <c r="I68" s="22">
        <v>47668</v>
      </c>
      <c r="J68" s="22">
        <v>34480</v>
      </c>
      <c r="K68" s="22">
        <v>61000</v>
      </c>
      <c r="L68" s="22">
        <v>55040</v>
      </c>
      <c r="M68" s="22">
        <v>49057.599999999999</v>
      </c>
      <c r="N68" s="62">
        <v>27125.759999999998</v>
      </c>
      <c r="O68" s="79">
        <v>45000</v>
      </c>
      <c r="P68" s="24">
        <f t="shared" si="23"/>
        <v>60.279466666666657</v>
      </c>
      <c r="Q68" s="24">
        <f>N68/N117*100</f>
        <v>0.19867990078705472</v>
      </c>
    </row>
    <row r="69" spans="1:17" x14ac:dyDescent="0.25">
      <c r="A69" s="40" t="s">
        <v>71</v>
      </c>
      <c r="B69" s="41">
        <v>23325.67</v>
      </c>
      <c r="C69" s="41">
        <v>31627.62</v>
      </c>
      <c r="D69" s="41">
        <v>67299.8</v>
      </c>
      <c r="E69" s="41">
        <v>15282.8</v>
      </c>
      <c r="F69" s="41">
        <v>51725.99</v>
      </c>
      <c r="G69" s="22">
        <v>52038.91</v>
      </c>
      <c r="H69" s="22">
        <v>103200.78</v>
      </c>
      <c r="I69" s="22">
        <v>84085.49</v>
      </c>
      <c r="J69" s="22">
        <v>99085.66</v>
      </c>
      <c r="K69" s="22">
        <v>87809.51</v>
      </c>
      <c r="L69" s="22">
        <v>50921.02</v>
      </c>
      <c r="M69" s="22">
        <v>123983.39</v>
      </c>
      <c r="N69" s="62">
        <v>108468.79</v>
      </c>
      <c r="O69" s="79">
        <v>130000</v>
      </c>
      <c r="P69" s="24">
        <f t="shared" si="23"/>
        <v>83.437530769230762</v>
      </c>
      <c r="Q69" s="24">
        <f>M69/M117*100</f>
        <v>1.0922585973397581</v>
      </c>
    </row>
    <row r="70" spans="1:17" x14ac:dyDescent="0.25">
      <c r="A70" s="37" t="s">
        <v>72</v>
      </c>
      <c r="B70" s="38">
        <f t="shared" ref="B70:H70" si="31">SUM(B71:B86)</f>
        <v>1113690.8899999999</v>
      </c>
      <c r="C70" s="38">
        <f t="shared" si="31"/>
        <v>1630462.0799999998</v>
      </c>
      <c r="D70" s="38">
        <f t="shared" si="31"/>
        <v>1740778</v>
      </c>
      <c r="E70" s="38">
        <f t="shared" si="31"/>
        <v>1768396.51</v>
      </c>
      <c r="F70" s="38">
        <f t="shared" si="31"/>
        <v>2424535.4300000002</v>
      </c>
      <c r="G70" s="38">
        <f t="shared" si="31"/>
        <v>2507834.58</v>
      </c>
      <c r="H70" s="38">
        <f t="shared" si="31"/>
        <v>2626834.35</v>
      </c>
      <c r="I70" s="38">
        <f t="shared" ref="I70:M70" si="32">SUM(I71:I86)</f>
        <v>2787418.81</v>
      </c>
      <c r="J70" s="38">
        <f t="shared" si="32"/>
        <v>2850756.55</v>
      </c>
      <c r="K70" s="38">
        <f t="shared" si="32"/>
        <v>2753601.02</v>
      </c>
      <c r="L70" s="38">
        <f t="shared" si="32"/>
        <v>2442802.6999999997</v>
      </c>
      <c r="M70" s="38">
        <f t="shared" si="32"/>
        <v>2508760.0300000003</v>
      </c>
      <c r="N70" s="39">
        <f t="shared" ref="N70:O70" si="33">SUM(N71:N86)</f>
        <v>2598283.6</v>
      </c>
      <c r="O70" s="86">
        <f t="shared" si="33"/>
        <v>2460000</v>
      </c>
      <c r="P70" s="24">
        <f t="shared" si="23"/>
        <v>105.62128455284554</v>
      </c>
      <c r="Q70" s="21">
        <f>N70/N117*100</f>
        <v>19.030866890536206</v>
      </c>
    </row>
    <row r="71" spans="1:17" x14ac:dyDescent="0.25">
      <c r="A71" s="40" t="s">
        <v>73</v>
      </c>
      <c r="B71" s="41">
        <v>15716.24</v>
      </c>
      <c r="C71" s="41">
        <v>16262.26</v>
      </c>
      <c r="D71" s="41">
        <v>12624.81</v>
      </c>
      <c r="E71" s="41">
        <v>23503.08</v>
      </c>
      <c r="F71" s="41">
        <v>26132.09</v>
      </c>
      <c r="G71" s="22">
        <v>27090.12</v>
      </c>
      <c r="H71" s="22">
        <v>25413.119999999999</v>
      </c>
      <c r="I71" s="22">
        <v>21993.759999999998</v>
      </c>
      <c r="J71" s="22">
        <v>26442.52</v>
      </c>
      <c r="K71" s="22">
        <v>27687.040000000001</v>
      </c>
      <c r="L71" s="22">
        <v>28021.59</v>
      </c>
      <c r="M71" s="22">
        <v>28011.86</v>
      </c>
      <c r="N71" s="62">
        <v>34038.78</v>
      </c>
      <c r="O71" s="79">
        <v>32000</v>
      </c>
      <c r="P71" s="24">
        <f t="shared" si="23"/>
        <v>106.37118749999999</v>
      </c>
      <c r="Q71" s="24">
        <f>N71/N117*100</f>
        <v>0.24931362045938552</v>
      </c>
    </row>
    <row r="72" spans="1:17" x14ac:dyDescent="0.25">
      <c r="A72" s="40" t="s">
        <v>74</v>
      </c>
      <c r="B72" s="41">
        <v>27263.040000000001</v>
      </c>
      <c r="C72" s="41">
        <v>41698.370000000003</v>
      </c>
      <c r="D72" s="41">
        <v>33510.94</v>
      </c>
      <c r="E72" s="41">
        <v>36852.11</v>
      </c>
      <c r="F72" s="41">
        <v>35656.480000000003</v>
      </c>
      <c r="G72" s="22">
        <v>38303.58</v>
      </c>
      <c r="H72" s="22">
        <v>34628.239999999998</v>
      </c>
      <c r="I72" s="22">
        <v>45151.18</v>
      </c>
      <c r="J72" s="22">
        <v>39912.82</v>
      </c>
      <c r="K72" s="22">
        <v>55692.29</v>
      </c>
      <c r="L72" s="22">
        <v>60050.79</v>
      </c>
      <c r="M72" s="22">
        <v>66900.179999999993</v>
      </c>
      <c r="N72" s="62">
        <v>67405.91</v>
      </c>
      <c r="O72" s="79">
        <v>61000</v>
      </c>
      <c r="P72" s="24">
        <f t="shared" si="23"/>
        <v>110.50149180327868</v>
      </c>
      <c r="Q72" s="24">
        <f>N72/N117*100</f>
        <v>0.4937078080489225</v>
      </c>
    </row>
    <row r="73" spans="1:17" x14ac:dyDescent="0.25">
      <c r="A73" s="40" t="s">
        <v>75</v>
      </c>
      <c r="B73" s="41">
        <v>115296.27</v>
      </c>
      <c r="C73" s="41">
        <v>136157.68</v>
      </c>
      <c r="D73" s="41">
        <v>184382.43</v>
      </c>
      <c r="E73" s="41">
        <v>169030.57</v>
      </c>
      <c r="F73" s="41">
        <v>268552.21000000002</v>
      </c>
      <c r="G73" s="22">
        <v>246108.12</v>
      </c>
      <c r="H73" s="22">
        <v>347355.96</v>
      </c>
      <c r="I73" s="22">
        <v>324959.84999999998</v>
      </c>
      <c r="J73" s="22">
        <v>260305.77</v>
      </c>
      <c r="K73" s="22">
        <v>375072.51</v>
      </c>
      <c r="L73" s="22">
        <v>398007.42</v>
      </c>
      <c r="M73" s="22">
        <v>374843.17</v>
      </c>
      <c r="N73" s="62">
        <v>422243.14</v>
      </c>
      <c r="O73" s="79">
        <v>330000</v>
      </c>
      <c r="P73" s="24">
        <f t="shared" si="23"/>
        <v>127.95246666666667</v>
      </c>
      <c r="Q73" s="24">
        <f>N73/N117*100</f>
        <v>3.0926774093413218</v>
      </c>
    </row>
    <row r="74" spans="1:17" x14ac:dyDescent="0.25">
      <c r="A74" s="40" t="s">
        <v>76</v>
      </c>
      <c r="B74" s="41">
        <v>21493.01</v>
      </c>
      <c r="C74" s="41">
        <v>23118.42</v>
      </c>
      <c r="D74" s="41">
        <v>14117.97</v>
      </c>
      <c r="E74" s="41">
        <v>10570.06</v>
      </c>
      <c r="F74" s="41">
        <v>16849.09</v>
      </c>
      <c r="G74" s="22">
        <v>12806.48</v>
      </c>
      <c r="H74" s="22">
        <v>13392.69</v>
      </c>
      <c r="I74" s="22">
        <v>11996.56</v>
      </c>
      <c r="J74" s="22">
        <v>14278.98</v>
      </c>
      <c r="K74" s="22">
        <v>38710.92</v>
      </c>
      <c r="L74" s="22">
        <v>10277</v>
      </c>
      <c r="M74" s="22">
        <v>39249.519999999997</v>
      </c>
      <c r="N74" s="62">
        <v>33533.370000000003</v>
      </c>
      <c r="O74" s="79">
        <v>32000</v>
      </c>
      <c r="P74" s="24">
        <f t="shared" si="23"/>
        <v>104.79178125000001</v>
      </c>
      <c r="Q74" s="24">
        <f>N74/N117*100</f>
        <v>0.24561179574897063</v>
      </c>
    </row>
    <row r="75" spans="1:17" x14ac:dyDescent="0.25">
      <c r="A75" s="40" t="s">
        <v>77</v>
      </c>
      <c r="B75" s="41">
        <v>3165.7</v>
      </c>
      <c r="C75" s="41">
        <v>7245.27</v>
      </c>
      <c r="D75" s="41">
        <v>24562.68</v>
      </c>
      <c r="E75" s="41">
        <v>18324.05</v>
      </c>
      <c r="F75" s="41">
        <v>14156.63</v>
      </c>
      <c r="G75" s="22">
        <v>23219.42</v>
      </c>
      <c r="H75" s="22">
        <v>43389.07</v>
      </c>
      <c r="I75" s="22">
        <v>23264.5</v>
      </c>
      <c r="J75" s="22">
        <v>19178.11</v>
      </c>
      <c r="K75" s="22">
        <v>29243.48</v>
      </c>
      <c r="L75" s="22">
        <v>24097.14</v>
      </c>
      <c r="M75" s="22">
        <v>42640.55</v>
      </c>
      <c r="N75" s="62">
        <v>34862.18</v>
      </c>
      <c r="O75" s="79">
        <v>50000</v>
      </c>
      <c r="P75" s="24">
        <f t="shared" si="23"/>
        <v>69.72435999999999</v>
      </c>
      <c r="Q75" s="24">
        <f>N75/N117*100</f>
        <v>0.25534453094108489</v>
      </c>
    </row>
    <row r="76" spans="1:17" x14ac:dyDescent="0.25">
      <c r="A76" s="40" t="s">
        <v>137</v>
      </c>
      <c r="B76" s="41">
        <v>8597.2999999999993</v>
      </c>
      <c r="C76" s="41">
        <v>0</v>
      </c>
      <c r="D76" s="41">
        <v>8990</v>
      </c>
      <c r="E76" s="41">
        <v>0</v>
      </c>
      <c r="F76" s="41">
        <v>60079.03</v>
      </c>
      <c r="G76" s="22">
        <v>44597.09</v>
      </c>
      <c r="H76" s="22">
        <v>70083.97</v>
      </c>
      <c r="I76" s="22">
        <v>59394.49</v>
      </c>
      <c r="J76" s="22">
        <v>62665.18</v>
      </c>
      <c r="K76" s="22">
        <v>127957.9</v>
      </c>
      <c r="L76" s="22">
        <v>93180.02</v>
      </c>
      <c r="M76" s="22">
        <v>141293.37</v>
      </c>
      <c r="N76" s="62">
        <v>118560.67000000001</v>
      </c>
      <c r="O76" s="79">
        <v>80000</v>
      </c>
      <c r="P76" s="24">
        <f t="shared" si="23"/>
        <v>148.20083750000001</v>
      </c>
      <c r="Q76" s="24">
        <f>N76/N117*100</f>
        <v>0.86838570247789315</v>
      </c>
    </row>
    <row r="77" spans="1:17" x14ac:dyDescent="0.25">
      <c r="A77" s="40" t="s">
        <v>78</v>
      </c>
      <c r="B77" s="41">
        <v>27399.84</v>
      </c>
      <c r="C77" s="41">
        <v>26419.02</v>
      </c>
      <c r="D77" s="41">
        <v>30381.16</v>
      </c>
      <c r="E77" s="41">
        <v>47018.58</v>
      </c>
      <c r="F77" s="41">
        <v>41740.94</v>
      </c>
      <c r="G77" s="22">
        <v>37897.22</v>
      </c>
      <c r="H77" s="22">
        <v>39981.56</v>
      </c>
      <c r="I77" s="22">
        <v>42952.36</v>
      </c>
      <c r="J77" s="22">
        <v>39189.68</v>
      </c>
      <c r="K77" s="22">
        <v>49613.48</v>
      </c>
      <c r="L77" s="22">
        <v>55414.42</v>
      </c>
      <c r="M77" s="22">
        <v>64229.99</v>
      </c>
      <c r="N77" s="62">
        <v>80764.67</v>
      </c>
      <c r="O77" s="79">
        <v>55000</v>
      </c>
      <c r="P77" s="24">
        <f t="shared" si="23"/>
        <v>146.84485454545455</v>
      </c>
      <c r="Q77" s="24">
        <f>N77/N117*100</f>
        <v>0.59155270203302002</v>
      </c>
    </row>
    <row r="78" spans="1:17" x14ac:dyDescent="0.25">
      <c r="A78" s="40" t="s">
        <v>79</v>
      </c>
      <c r="B78" s="41">
        <v>47540.86</v>
      </c>
      <c r="C78" s="41">
        <v>65674.929999999993</v>
      </c>
      <c r="D78" s="41">
        <v>18778.099999999999</v>
      </c>
      <c r="E78" s="41">
        <v>25632.65</v>
      </c>
      <c r="F78" s="41">
        <v>19604.22</v>
      </c>
      <c r="G78" s="22">
        <v>31874.71</v>
      </c>
      <c r="H78" s="22">
        <v>21267.1</v>
      </c>
      <c r="I78" s="22">
        <v>22651.25</v>
      </c>
      <c r="J78" s="22">
        <v>37023.42</v>
      </c>
      <c r="K78" s="22">
        <v>43811.08</v>
      </c>
      <c r="L78" s="22">
        <v>73264.710000000006</v>
      </c>
      <c r="M78" s="22">
        <v>45227.59</v>
      </c>
      <c r="N78" s="62">
        <v>32021.69</v>
      </c>
      <c r="O78" s="79">
        <v>60000</v>
      </c>
      <c r="P78" s="24">
        <f t="shared" si="23"/>
        <v>53.369483333333335</v>
      </c>
      <c r="Q78" s="24">
        <f>N78/N117*100</f>
        <v>0.23453964763508273</v>
      </c>
    </row>
    <row r="79" spans="1:17" x14ac:dyDescent="0.25">
      <c r="A79" s="40" t="s">
        <v>80</v>
      </c>
      <c r="B79" s="41">
        <v>48676.23</v>
      </c>
      <c r="C79" s="41">
        <v>79596.53</v>
      </c>
      <c r="D79" s="41">
        <v>93264.06</v>
      </c>
      <c r="E79" s="41">
        <v>73548.47</v>
      </c>
      <c r="F79" s="41">
        <v>86062.34</v>
      </c>
      <c r="G79" s="22">
        <v>110498.74</v>
      </c>
      <c r="H79" s="22">
        <v>87679.01</v>
      </c>
      <c r="I79" s="22">
        <v>68755.98</v>
      </c>
      <c r="J79" s="22">
        <v>103133.26</v>
      </c>
      <c r="K79" s="22">
        <v>191493.73</v>
      </c>
      <c r="L79" s="22">
        <v>98159.93</v>
      </c>
      <c r="M79" s="22">
        <v>145254.89000000001</v>
      </c>
      <c r="N79" s="62">
        <v>134720.41</v>
      </c>
      <c r="O79" s="79">
        <v>170000</v>
      </c>
      <c r="P79" s="24">
        <f t="shared" si="23"/>
        <v>79.247299999999996</v>
      </c>
      <c r="Q79" s="24">
        <f>N79/N117*100</f>
        <v>0.98674609274694358</v>
      </c>
    </row>
    <row r="80" spans="1:17" x14ac:dyDescent="0.25">
      <c r="A80" s="40" t="s">
        <v>81</v>
      </c>
      <c r="B80" s="41">
        <v>57787.6</v>
      </c>
      <c r="C80" s="41">
        <v>36247.72</v>
      </c>
      <c r="D80" s="41">
        <v>85313.82</v>
      </c>
      <c r="E80" s="41">
        <v>68991.399999999994</v>
      </c>
      <c r="F80" s="41">
        <v>92551.360000000001</v>
      </c>
      <c r="G80" s="22">
        <v>70072.37</v>
      </c>
      <c r="H80" s="22">
        <v>81535.39</v>
      </c>
      <c r="I80" s="22">
        <v>92095.35</v>
      </c>
      <c r="J80" s="22">
        <v>98616.46</v>
      </c>
      <c r="K80" s="22">
        <v>114495.71</v>
      </c>
      <c r="L80" s="22">
        <v>83533.14</v>
      </c>
      <c r="M80" s="22">
        <v>119645.49</v>
      </c>
      <c r="N80" s="62">
        <v>101043.71</v>
      </c>
      <c r="O80" s="79">
        <v>150000</v>
      </c>
      <c r="P80" s="24">
        <f t="shared" si="23"/>
        <v>67.362473333333341</v>
      </c>
      <c r="Q80" s="24">
        <f>N80/N117*100</f>
        <v>0.74008449082923133</v>
      </c>
    </row>
    <row r="81" spans="1:17" x14ac:dyDescent="0.25">
      <c r="A81" s="40" t="s">
        <v>82</v>
      </c>
      <c r="B81" s="41">
        <v>79013.25</v>
      </c>
      <c r="C81" s="41">
        <v>807.5</v>
      </c>
      <c r="D81" s="41">
        <v>10395.15</v>
      </c>
      <c r="E81" s="41">
        <v>21812.080000000002</v>
      </c>
      <c r="F81" s="41">
        <v>12249.08</v>
      </c>
      <c r="G81" s="22">
        <v>12386.65</v>
      </c>
      <c r="H81" s="22">
        <v>20986.59</v>
      </c>
      <c r="I81" s="22">
        <v>32502.5</v>
      </c>
      <c r="J81" s="22">
        <v>11970</v>
      </c>
      <c r="K81" s="22">
        <v>5670</v>
      </c>
      <c r="L81" s="22">
        <v>0</v>
      </c>
      <c r="M81" s="22">
        <v>0</v>
      </c>
      <c r="N81" s="62">
        <v>11500</v>
      </c>
      <c r="O81" s="79">
        <v>10000</v>
      </c>
      <c r="P81" s="24">
        <f t="shared" si="23"/>
        <v>114.99999999999999</v>
      </c>
      <c r="Q81" s="24">
        <f>N81/N117*100</f>
        <v>8.4230593319823271E-2</v>
      </c>
    </row>
    <row r="82" spans="1:17" x14ac:dyDescent="0.25">
      <c r="A82" s="40" t="s">
        <v>83</v>
      </c>
      <c r="B82" s="41">
        <v>33865.769999999997</v>
      </c>
      <c r="C82" s="41">
        <v>0</v>
      </c>
      <c r="D82" s="41">
        <v>7217.24</v>
      </c>
      <c r="E82" s="41">
        <v>18336.060000000001</v>
      </c>
      <c r="F82" s="41">
        <v>19670.55</v>
      </c>
      <c r="G82" s="22">
        <v>35099.550000000003</v>
      </c>
      <c r="H82" s="22">
        <v>41345.46</v>
      </c>
      <c r="I82" s="22">
        <v>75149.8</v>
      </c>
      <c r="J82" s="22">
        <v>93238.7</v>
      </c>
      <c r="K82" s="22">
        <v>82040.009999999995</v>
      </c>
      <c r="L82" s="22">
        <v>108910.99</v>
      </c>
      <c r="M82" s="22">
        <v>153998.47</v>
      </c>
      <c r="N82" s="62">
        <v>103040.03</v>
      </c>
      <c r="O82" s="79">
        <v>165000</v>
      </c>
      <c r="P82" s="24">
        <f t="shared" si="23"/>
        <v>62.44850303030303</v>
      </c>
      <c r="Q82" s="24">
        <f>N82/N117*100</f>
        <v>0.75470633587759905</v>
      </c>
    </row>
    <row r="83" spans="1:17" x14ac:dyDescent="0.25">
      <c r="A83" s="40" t="s">
        <v>84</v>
      </c>
      <c r="B83" s="41">
        <v>6900</v>
      </c>
      <c r="C83" s="41">
        <v>5586</v>
      </c>
      <c r="D83" s="41">
        <v>0</v>
      </c>
      <c r="E83" s="41">
        <v>0</v>
      </c>
      <c r="F83" s="41">
        <v>9070</v>
      </c>
      <c r="G83" s="22">
        <v>5520</v>
      </c>
      <c r="H83" s="22">
        <v>0</v>
      </c>
      <c r="I83" s="22">
        <v>128533.75999999999</v>
      </c>
      <c r="J83" s="22">
        <v>143878</v>
      </c>
      <c r="K83" s="22">
        <v>0</v>
      </c>
      <c r="L83" s="22">
        <v>0</v>
      </c>
      <c r="M83" s="22">
        <v>0</v>
      </c>
      <c r="N83" s="62">
        <v>0</v>
      </c>
      <c r="O83" s="79">
        <v>0</v>
      </c>
      <c r="P83" s="24" t="e">
        <f t="shared" si="23"/>
        <v>#DIV/0!</v>
      </c>
      <c r="Q83" s="24">
        <f>N83/N117*100</f>
        <v>0</v>
      </c>
    </row>
    <row r="84" spans="1:17" x14ac:dyDescent="0.25">
      <c r="A84" s="40" t="s">
        <v>85</v>
      </c>
      <c r="B84" s="41">
        <v>83796.98</v>
      </c>
      <c r="C84" s="41">
        <v>89359.2</v>
      </c>
      <c r="D84" s="41">
        <v>96005.31</v>
      </c>
      <c r="E84" s="41">
        <v>134534.19</v>
      </c>
      <c r="F84" s="41">
        <v>135117.1</v>
      </c>
      <c r="G84" s="22">
        <v>128099.5</v>
      </c>
      <c r="H84" s="22">
        <v>174613.63</v>
      </c>
      <c r="I84" s="22">
        <v>127553.91</v>
      </c>
      <c r="J84" s="22">
        <v>69928.100000000006</v>
      </c>
      <c r="K84" s="22">
        <v>99383.27</v>
      </c>
      <c r="L84" s="22">
        <v>148973.25</v>
      </c>
      <c r="M84" s="22">
        <v>184307.14</v>
      </c>
      <c r="N84" s="62">
        <v>211093.58</v>
      </c>
      <c r="O84" s="79">
        <v>165000</v>
      </c>
      <c r="P84" s="24">
        <f t="shared" si="23"/>
        <v>127.93550303030304</v>
      </c>
      <c r="Q84" s="24">
        <f>N84/N117*100</f>
        <v>1.5461336947309197</v>
      </c>
    </row>
    <row r="85" spans="1:17" x14ac:dyDescent="0.25">
      <c r="A85" s="40" t="s">
        <v>86</v>
      </c>
      <c r="B85" s="41">
        <v>508617.05</v>
      </c>
      <c r="C85" s="41">
        <v>1087514.18</v>
      </c>
      <c r="D85" s="41">
        <v>1117634.33</v>
      </c>
      <c r="E85" s="41">
        <v>1116043.21</v>
      </c>
      <c r="F85" s="41">
        <v>1574936.77</v>
      </c>
      <c r="G85" s="22">
        <v>1673927.9</v>
      </c>
      <c r="H85" s="22">
        <v>1618205.21</v>
      </c>
      <c r="I85" s="22">
        <v>1624444.56</v>
      </c>
      <c r="J85" s="22">
        <v>1721452.46</v>
      </c>
      <c r="K85" s="22">
        <v>1265993.2</v>
      </c>
      <c r="L85" s="22">
        <v>833037.9</v>
      </c>
      <c r="M85" s="22">
        <v>819090</v>
      </c>
      <c r="N85" s="62">
        <v>810646.52</v>
      </c>
      <c r="O85" s="79">
        <v>850000</v>
      </c>
      <c r="P85" s="24">
        <f t="shared" si="23"/>
        <v>95.370178823529415</v>
      </c>
      <c r="Q85" s="24">
        <f>N85/N117*100</f>
        <v>5.9374989001956502</v>
      </c>
    </row>
    <row r="86" spans="1:17" x14ac:dyDescent="0.25">
      <c r="A86" s="40" t="s">
        <v>125</v>
      </c>
      <c r="B86" s="41">
        <v>28561.75</v>
      </c>
      <c r="C86" s="41">
        <v>14775</v>
      </c>
      <c r="D86" s="41">
        <v>3600</v>
      </c>
      <c r="E86" s="41">
        <v>4200</v>
      </c>
      <c r="F86" s="41">
        <v>12107.54</v>
      </c>
      <c r="G86" s="22">
        <v>10333.129999999999</v>
      </c>
      <c r="H86" s="22">
        <v>6957.35</v>
      </c>
      <c r="I86" s="22">
        <v>86019</v>
      </c>
      <c r="J86" s="22">
        <v>109543.09</v>
      </c>
      <c r="K86" s="22">
        <v>246736.4</v>
      </c>
      <c r="L86" s="22">
        <v>427874.4</v>
      </c>
      <c r="M86" s="22">
        <v>284067.81</v>
      </c>
      <c r="N86" s="62">
        <v>402808.94</v>
      </c>
      <c r="O86" s="79">
        <v>250000</v>
      </c>
      <c r="P86" s="24">
        <f t="shared" si="23"/>
        <v>161.12357600000001</v>
      </c>
      <c r="Q86" s="24">
        <f>N86/N117*100</f>
        <v>2.950333566150356</v>
      </c>
    </row>
    <row r="87" spans="1:17" x14ac:dyDescent="0.25">
      <c r="A87" s="37" t="s">
        <v>87</v>
      </c>
      <c r="B87" s="38">
        <f t="shared" ref="B87:H87" si="34">SUM(B88:B90)</f>
        <v>523183.48</v>
      </c>
      <c r="C87" s="38">
        <f t="shared" si="34"/>
        <v>1509304.4900000002</v>
      </c>
      <c r="D87" s="38">
        <f t="shared" si="34"/>
        <v>1675230.01</v>
      </c>
      <c r="E87" s="38">
        <f t="shared" si="34"/>
        <v>2059196.47</v>
      </c>
      <c r="F87" s="38">
        <f t="shared" si="34"/>
        <v>1970226.51</v>
      </c>
      <c r="G87" s="38">
        <f t="shared" si="34"/>
        <v>1999128.36</v>
      </c>
      <c r="H87" s="38">
        <f t="shared" si="34"/>
        <v>1074272.9100000001</v>
      </c>
      <c r="I87" s="38">
        <f t="shared" ref="I87:M87" si="35">SUM(I88:I90)</f>
        <v>782505.15</v>
      </c>
      <c r="J87" s="38">
        <f t="shared" si="35"/>
        <v>871000.97</v>
      </c>
      <c r="K87" s="38">
        <f t="shared" si="35"/>
        <v>941247.25</v>
      </c>
      <c r="L87" s="38">
        <f t="shared" si="35"/>
        <v>1080429.8800000001</v>
      </c>
      <c r="M87" s="38">
        <f t="shared" si="35"/>
        <v>609594.95000000007</v>
      </c>
      <c r="N87" s="39">
        <f t="shared" ref="N87:O87" si="36">SUM(N88:N90)</f>
        <v>1493480.4</v>
      </c>
      <c r="O87" s="86">
        <f t="shared" si="36"/>
        <v>700000</v>
      </c>
      <c r="P87" s="24">
        <f t="shared" si="23"/>
        <v>213.35434285714285</v>
      </c>
      <c r="Q87" s="21">
        <f>N87/N117*100</f>
        <v>10.938846974219736</v>
      </c>
    </row>
    <row r="88" spans="1:17" x14ac:dyDescent="0.25">
      <c r="A88" s="40" t="s">
        <v>88</v>
      </c>
      <c r="B88" s="41">
        <v>0</v>
      </c>
      <c r="C88" s="41">
        <v>0</v>
      </c>
      <c r="D88" s="41">
        <v>0</v>
      </c>
      <c r="E88" s="41">
        <v>0</v>
      </c>
      <c r="F88" s="41">
        <v>10409.549999999999</v>
      </c>
      <c r="G88" s="22">
        <v>6939.7</v>
      </c>
      <c r="H88" s="22">
        <v>0</v>
      </c>
      <c r="I88" s="22">
        <v>0</v>
      </c>
      <c r="J88" s="22">
        <v>0</v>
      </c>
      <c r="K88" s="22">
        <v>3998.71</v>
      </c>
      <c r="L88" s="22">
        <v>0</v>
      </c>
      <c r="M88" s="22">
        <v>2658.09</v>
      </c>
      <c r="N88" s="62">
        <v>0</v>
      </c>
      <c r="O88" s="79">
        <v>0</v>
      </c>
      <c r="P88" s="24" t="e">
        <f t="shared" ref="P88:P117" si="37">(N88/O88)*100</f>
        <v>#DIV/0!</v>
      </c>
      <c r="Q88" s="24">
        <f>N88/N117*100</f>
        <v>0</v>
      </c>
    </row>
    <row r="89" spans="1:17" x14ac:dyDescent="0.25">
      <c r="A89" s="40" t="s">
        <v>89</v>
      </c>
      <c r="B89" s="41">
        <v>327352.89</v>
      </c>
      <c r="C89" s="41">
        <v>651625.81000000006</v>
      </c>
      <c r="D89" s="41">
        <v>374324.56</v>
      </c>
      <c r="E89" s="41">
        <v>501218.99</v>
      </c>
      <c r="F89" s="41">
        <v>441247.7</v>
      </c>
      <c r="G89" s="22">
        <v>459622.79</v>
      </c>
      <c r="H89" s="22">
        <v>518533.9</v>
      </c>
      <c r="I89" s="22">
        <v>392716.15</v>
      </c>
      <c r="J89" s="22">
        <v>310778.32</v>
      </c>
      <c r="K89" s="22">
        <v>315474.96999999997</v>
      </c>
      <c r="L89" s="22">
        <v>886511.92</v>
      </c>
      <c r="M89" s="22">
        <v>520030.64</v>
      </c>
      <c r="N89" s="62">
        <v>1449046.4</v>
      </c>
      <c r="O89" s="79">
        <v>700000</v>
      </c>
      <c r="P89" s="24">
        <f t="shared" si="37"/>
        <v>207.00662857142856</v>
      </c>
      <c r="Q89" s="24">
        <f>N89/N117*100</f>
        <v>10.613394610430777</v>
      </c>
    </row>
    <row r="90" spans="1:17" x14ac:dyDescent="0.25">
      <c r="A90" s="40" t="s">
        <v>90</v>
      </c>
      <c r="B90" s="41">
        <v>195830.59</v>
      </c>
      <c r="C90" s="41">
        <v>857678.68</v>
      </c>
      <c r="D90" s="41">
        <v>1300905.45</v>
      </c>
      <c r="E90" s="41">
        <v>1557977.48</v>
      </c>
      <c r="F90" s="41">
        <v>1518569.26</v>
      </c>
      <c r="G90" s="22">
        <v>1532565.87</v>
      </c>
      <c r="H90" s="22">
        <v>555739.01</v>
      </c>
      <c r="I90" s="22">
        <v>389789</v>
      </c>
      <c r="J90" s="22">
        <v>560222.65</v>
      </c>
      <c r="K90" s="22">
        <v>621773.56999999995</v>
      </c>
      <c r="L90" s="22">
        <v>193917.96</v>
      </c>
      <c r="M90" s="22">
        <v>86906.22</v>
      </c>
      <c r="N90" s="62">
        <v>44434</v>
      </c>
      <c r="O90" s="79">
        <v>0</v>
      </c>
      <c r="P90" s="24" t="e">
        <f t="shared" si="37"/>
        <v>#DIV/0!</v>
      </c>
      <c r="Q90" s="24">
        <f>N90/N117*100</f>
        <v>0.32545236378895886</v>
      </c>
    </row>
    <row r="91" spans="1:17" x14ac:dyDescent="0.25">
      <c r="A91" s="37" t="s">
        <v>91</v>
      </c>
      <c r="B91" s="38">
        <f t="shared" ref="B91:H91" si="38">SUM(B92:B97)</f>
        <v>71031.759999999995</v>
      </c>
      <c r="C91" s="38">
        <f t="shared" si="38"/>
        <v>207139.46</v>
      </c>
      <c r="D91" s="38">
        <f t="shared" si="38"/>
        <v>198909.06</v>
      </c>
      <c r="E91" s="38">
        <f t="shared" si="38"/>
        <v>224952.5</v>
      </c>
      <c r="F91" s="38">
        <f t="shared" si="38"/>
        <v>229363.1</v>
      </c>
      <c r="G91" s="38">
        <f t="shared" si="38"/>
        <v>278999.94</v>
      </c>
      <c r="H91" s="38">
        <f t="shared" si="38"/>
        <v>324762.25</v>
      </c>
      <c r="I91" s="38">
        <f t="shared" ref="I91:M91" si="39">SUM(I92:I97)</f>
        <v>366249.25</v>
      </c>
      <c r="J91" s="38">
        <f t="shared" si="39"/>
        <v>379015.98</v>
      </c>
      <c r="K91" s="38">
        <f t="shared" si="39"/>
        <v>669043.41999999993</v>
      </c>
      <c r="L91" s="38">
        <f t="shared" si="39"/>
        <v>706919.79</v>
      </c>
      <c r="M91" s="38">
        <f t="shared" si="39"/>
        <v>776360.37</v>
      </c>
      <c r="N91" s="39">
        <f t="shared" ref="N91:O91" si="40">SUM(N92:N97)</f>
        <v>1020752.93</v>
      </c>
      <c r="O91" s="86">
        <f t="shared" si="40"/>
        <v>871000</v>
      </c>
      <c r="P91" s="24">
        <f t="shared" si="37"/>
        <v>117.19321814006889</v>
      </c>
      <c r="Q91" s="21">
        <f>N91/N117*100</f>
        <v>7.4764021675520027</v>
      </c>
    </row>
    <row r="92" spans="1:17" x14ac:dyDescent="0.25">
      <c r="A92" s="40" t="s">
        <v>129</v>
      </c>
      <c r="B92" s="41">
        <v>6035.84</v>
      </c>
      <c r="C92" s="41">
        <v>7430.94</v>
      </c>
      <c r="D92" s="41">
        <v>1509.9</v>
      </c>
      <c r="E92" s="41">
        <v>2992</v>
      </c>
      <c r="F92" s="41">
        <v>3939.8</v>
      </c>
      <c r="G92" s="22">
        <v>3338.84</v>
      </c>
      <c r="H92" s="22">
        <v>5721.56</v>
      </c>
      <c r="I92" s="22">
        <v>3954.47</v>
      </c>
      <c r="J92" s="22">
        <v>2443</v>
      </c>
      <c r="K92" s="22">
        <v>17449.310000000001</v>
      </c>
      <c r="L92" s="22">
        <v>29143.27</v>
      </c>
      <c r="M92" s="22">
        <v>54515.44</v>
      </c>
      <c r="N92" s="62">
        <v>23981.91</v>
      </c>
      <c r="O92" s="79">
        <v>55000</v>
      </c>
      <c r="P92" s="24">
        <f t="shared" si="37"/>
        <v>43.603472727272731</v>
      </c>
      <c r="Q92" s="24">
        <f>N92/N117*100</f>
        <v>0.17565308767326981</v>
      </c>
    </row>
    <row r="93" spans="1:17" x14ac:dyDescent="0.25">
      <c r="A93" s="40" t="s">
        <v>92</v>
      </c>
      <c r="B93" s="41">
        <v>20059.39</v>
      </c>
      <c r="C93" s="41">
        <v>15988</v>
      </c>
      <c r="D93" s="41">
        <v>4826.8</v>
      </c>
      <c r="E93" s="41">
        <v>9943.98</v>
      </c>
      <c r="F93" s="41">
        <v>7994.17</v>
      </c>
      <c r="G93" s="22">
        <v>9244.2000000000007</v>
      </c>
      <c r="H93" s="22">
        <v>12964</v>
      </c>
      <c r="I93" s="22">
        <v>14312</v>
      </c>
      <c r="J93" s="22">
        <v>13932</v>
      </c>
      <c r="K93" s="22">
        <v>32696</v>
      </c>
      <c r="L93" s="22">
        <v>29406</v>
      </c>
      <c r="M93" s="22">
        <v>17180</v>
      </c>
      <c r="N93" s="62">
        <v>13164</v>
      </c>
      <c r="O93" s="79">
        <v>20000</v>
      </c>
      <c r="P93" s="24">
        <f t="shared" si="37"/>
        <v>65.820000000000007</v>
      </c>
      <c r="Q93" s="24">
        <f>N93/N117*100</f>
        <v>9.6418393953230735E-2</v>
      </c>
    </row>
    <row r="94" spans="1:17" x14ac:dyDescent="0.25">
      <c r="A94" s="40" t="s">
        <v>93</v>
      </c>
      <c r="B94" s="41">
        <v>19870.14</v>
      </c>
      <c r="C94" s="41">
        <v>41091.03</v>
      </c>
      <c r="D94" s="41">
        <v>59716.75</v>
      </c>
      <c r="E94" s="41">
        <v>85467.520000000004</v>
      </c>
      <c r="F94" s="41">
        <v>86435.93</v>
      </c>
      <c r="G94" s="22">
        <v>112852.03</v>
      </c>
      <c r="H94" s="22">
        <v>156016.69</v>
      </c>
      <c r="I94" s="22">
        <v>173829.69</v>
      </c>
      <c r="J94" s="22">
        <v>173252.79</v>
      </c>
      <c r="K94" s="22">
        <v>375020.11</v>
      </c>
      <c r="L94" s="22">
        <v>404803.52</v>
      </c>
      <c r="M94" s="22">
        <v>459163.91</v>
      </c>
      <c r="N94" s="62">
        <v>555451.93999999994</v>
      </c>
      <c r="O94" s="79">
        <v>480000</v>
      </c>
      <c r="P94" s="24">
        <f t="shared" si="37"/>
        <v>115.71915416666666</v>
      </c>
      <c r="Q94" s="24">
        <f>N94/N117*100</f>
        <v>4.0683518666823364</v>
      </c>
    </row>
    <row r="95" spans="1:17" x14ac:dyDescent="0.25">
      <c r="A95" s="40" t="s">
        <v>94</v>
      </c>
      <c r="B95" s="41">
        <v>5816.39</v>
      </c>
      <c r="C95" s="41">
        <v>54709.49</v>
      </c>
      <c r="D95" s="41">
        <v>15125.61</v>
      </c>
      <c r="E95" s="41">
        <v>13165.69</v>
      </c>
      <c r="F95" s="41">
        <v>27239.040000000001</v>
      </c>
      <c r="G95" s="22">
        <v>17930.57</v>
      </c>
      <c r="H95" s="22">
        <v>31260</v>
      </c>
      <c r="I95" s="22">
        <v>34103.089999999997</v>
      </c>
      <c r="J95" s="22">
        <v>32238.19</v>
      </c>
      <c r="K95" s="22">
        <v>34428</v>
      </c>
      <c r="L95" s="22">
        <v>25992</v>
      </c>
      <c r="M95" s="22">
        <v>31891.040000000001</v>
      </c>
      <c r="N95" s="62">
        <v>74640.52</v>
      </c>
      <c r="O95" s="79">
        <v>26000</v>
      </c>
      <c r="P95" s="24">
        <f t="shared" si="37"/>
        <v>287.0789230769231</v>
      </c>
      <c r="Q95" s="24">
        <f>N95/N117*100</f>
        <v>0.54669698133044653</v>
      </c>
    </row>
    <row r="96" spans="1:17" x14ac:dyDescent="0.25">
      <c r="A96" s="40" t="s">
        <v>132</v>
      </c>
      <c r="B96" s="41">
        <v>0</v>
      </c>
      <c r="C96" s="41">
        <v>0</v>
      </c>
      <c r="D96" s="41">
        <v>4000</v>
      </c>
      <c r="E96" s="41">
        <v>4083.31</v>
      </c>
      <c r="F96" s="41">
        <v>1000</v>
      </c>
      <c r="G96" s="22">
        <v>17497.3</v>
      </c>
      <c r="H96" s="22">
        <v>4000</v>
      </c>
      <c r="I96" s="22">
        <v>4000</v>
      </c>
      <c r="J96" s="22">
        <v>3300</v>
      </c>
      <c r="K96" s="22">
        <v>4000</v>
      </c>
      <c r="L96" s="22">
        <v>2000</v>
      </c>
      <c r="M96" s="22">
        <v>14622.48</v>
      </c>
      <c r="N96" s="62">
        <v>17184.560000000001</v>
      </c>
      <c r="O96" s="79">
        <v>60000</v>
      </c>
      <c r="P96" s="24">
        <f t="shared" si="37"/>
        <v>28.640933333333336</v>
      </c>
      <c r="Q96" s="24">
        <f>N96/N117*100</f>
        <v>0.12586658128174802</v>
      </c>
    </row>
    <row r="97" spans="1:17" x14ac:dyDescent="0.25">
      <c r="A97" s="40" t="s">
        <v>95</v>
      </c>
      <c r="B97" s="41">
        <v>19250</v>
      </c>
      <c r="C97" s="41">
        <v>87920</v>
      </c>
      <c r="D97" s="41">
        <v>113730</v>
      </c>
      <c r="E97" s="41">
        <v>109300</v>
      </c>
      <c r="F97" s="41">
        <v>102754.16</v>
      </c>
      <c r="G97" s="22">
        <v>118137</v>
      </c>
      <c r="H97" s="22">
        <v>114800</v>
      </c>
      <c r="I97" s="22">
        <v>136050</v>
      </c>
      <c r="J97" s="22">
        <v>153850</v>
      </c>
      <c r="K97" s="22">
        <v>205450</v>
      </c>
      <c r="L97" s="22">
        <v>215575</v>
      </c>
      <c r="M97" s="22">
        <v>198987.5</v>
      </c>
      <c r="N97" s="62">
        <v>336330</v>
      </c>
      <c r="O97" s="79">
        <v>230000</v>
      </c>
      <c r="P97" s="24">
        <f t="shared" si="37"/>
        <v>146.23043478260868</v>
      </c>
      <c r="Q97" s="24">
        <f>N97/N117*100</f>
        <v>2.4634152566309702</v>
      </c>
    </row>
    <row r="98" spans="1:17" x14ac:dyDescent="0.25">
      <c r="A98" s="37" t="s">
        <v>96</v>
      </c>
      <c r="B98" s="38">
        <f t="shared" ref="B98:H98" si="41">SUM(B99:B104)</f>
        <v>98633.99</v>
      </c>
      <c r="C98" s="38">
        <f t="shared" si="41"/>
        <v>149910.43</v>
      </c>
      <c r="D98" s="38">
        <f t="shared" si="41"/>
        <v>157194.35999999999</v>
      </c>
      <c r="E98" s="38">
        <f t="shared" si="41"/>
        <v>107968.65</v>
      </c>
      <c r="F98" s="38">
        <f t="shared" si="41"/>
        <v>82630.100000000006</v>
      </c>
      <c r="G98" s="38">
        <f t="shared" si="41"/>
        <v>250570.03</v>
      </c>
      <c r="H98" s="38">
        <f t="shared" si="41"/>
        <v>120572.55</v>
      </c>
      <c r="I98" s="38">
        <f t="shared" ref="I98:M98" si="42">SUM(I99:I104)</f>
        <v>108549.37</v>
      </c>
      <c r="J98" s="38">
        <f t="shared" si="42"/>
        <v>87201.51</v>
      </c>
      <c r="K98" s="38">
        <f t="shared" si="42"/>
        <v>104105.63</v>
      </c>
      <c r="L98" s="38">
        <f t="shared" si="42"/>
        <v>101579.48</v>
      </c>
      <c r="M98" s="38">
        <f t="shared" si="42"/>
        <v>81307.070000000007</v>
      </c>
      <c r="N98" s="39">
        <f t="shared" ref="N98:O98" si="43">SUM(N99:N104)</f>
        <v>117793.78</v>
      </c>
      <c r="O98" s="86">
        <f t="shared" si="43"/>
        <v>124000</v>
      </c>
      <c r="P98" s="24">
        <f t="shared" si="37"/>
        <v>94.994983870967744</v>
      </c>
      <c r="Q98" s="21">
        <f>N98/N117*100</f>
        <v>0.86276869380736798</v>
      </c>
    </row>
    <row r="99" spans="1:17" x14ac:dyDescent="0.25">
      <c r="A99" s="40" t="s">
        <v>97</v>
      </c>
      <c r="B99" s="41">
        <v>24360.44</v>
      </c>
      <c r="C99" s="41">
        <v>29429.18</v>
      </c>
      <c r="D99" s="41">
        <v>27909.31</v>
      </c>
      <c r="E99" s="41">
        <v>9624.3799999999992</v>
      </c>
      <c r="F99" s="41">
        <v>6241.61</v>
      </c>
      <c r="G99" s="22">
        <v>19179.48</v>
      </c>
      <c r="H99" s="22">
        <v>31889.35</v>
      </c>
      <c r="I99" s="22">
        <v>22573.21</v>
      </c>
      <c r="J99" s="22">
        <v>19110.43</v>
      </c>
      <c r="K99" s="22">
        <v>43801.42</v>
      </c>
      <c r="L99" s="22">
        <v>56449.09</v>
      </c>
      <c r="M99" s="22">
        <v>30731.62</v>
      </c>
      <c r="N99" s="62">
        <v>38918.660000000003</v>
      </c>
      <c r="O99" s="79">
        <v>45000</v>
      </c>
      <c r="P99" s="24">
        <f t="shared" si="37"/>
        <v>86.485911111111108</v>
      </c>
      <c r="Q99" s="24">
        <f>N99/N117*100</f>
        <v>0.2850558106967368</v>
      </c>
    </row>
    <row r="100" spans="1:17" x14ac:dyDescent="0.25">
      <c r="A100" s="40" t="s">
        <v>98</v>
      </c>
      <c r="B100" s="41">
        <v>6088.13</v>
      </c>
      <c r="C100" s="41">
        <v>11185.79</v>
      </c>
      <c r="D100" s="41">
        <v>16406.41</v>
      </c>
      <c r="E100" s="41">
        <v>11091.71</v>
      </c>
      <c r="F100" s="41">
        <v>9637.24</v>
      </c>
      <c r="G100" s="22">
        <v>11979.57</v>
      </c>
      <c r="H100" s="22">
        <v>7168.82</v>
      </c>
      <c r="I100" s="22">
        <v>28531.03</v>
      </c>
      <c r="J100" s="22">
        <v>11174.76</v>
      </c>
      <c r="K100" s="22">
        <v>19144.23</v>
      </c>
      <c r="L100" s="22">
        <v>4807.8900000000003</v>
      </c>
      <c r="M100" s="22">
        <v>16476</v>
      </c>
      <c r="N100" s="62">
        <v>44246.44</v>
      </c>
      <c r="O100" s="79">
        <v>17000</v>
      </c>
      <c r="P100" s="24">
        <f t="shared" si="37"/>
        <v>260.27317647058823</v>
      </c>
      <c r="Q100" s="24">
        <f>N100/N117*100</f>
        <v>0.32407859943390965</v>
      </c>
    </row>
    <row r="101" spans="1:17" x14ac:dyDescent="0.25">
      <c r="A101" s="40" t="s">
        <v>99</v>
      </c>
      <c r="B101" s="41">
        <v>2419.2600000000002</v>
      </c>
      <c r="C101" s="41">
        <v>6637.26</v>
      </c>
      <c r="D101" s="41">
        <v>4372.7299999999996</v>
      </c>
      <c r="E101" s="41">
        <v>4905.45</v>
      </c>
      <c r="F101" s="41">
        <v>3502.72</v>
      </c>
      <c r="G101" s="22">
        <v>4455.34</v>
      </c>
      <c r="H101" s="22">
        <v>3466.36</v>
      </c>
      <c r="I101" s="22">
        <v>4166.3599999999997</v>
      </c>
      <c r="J101" s="22">
        <v>6232.21</v>
      </c>
      <c r="K101" s="22">
        <v>3502.21</v>
      </c>
      <c r="L101" s="22">
        <v>4428.08</v>
      </c>
      <c r="M101" s="22">
        <v>3932.21</v>
      </c>
      <c r="N101" s="62">
        <v>4189.3999999999996</v>
      </c>
      <c r="O101" s="79">
        <v>7000</v>
      </c>
      <c r="P101" s="24">
        <f t="shared" si="37"/>
        <v>59.848571428571432</v>
      </c>
      <c r="Q101" s="24">
        <f>N101/N117*100</f>
        <v>3.0684838926440659E-2</v>
      </c>
    </row>
    <row r="102" spans="1:17" x14ac:dyDescent="0.25">
      <c r="A102" s="40" t="s">
        <v>100</v>
      </c>
      <c r="B102" s="41">
        <v>35987.919999999998</v>
      </c>
      <c r="C102" s="41">
        <v>64223.32</v>
      </c>
      <c r="D102" s="41">
        <v>64112.77</v>
      </c>
      <c r="E102" s="41">
        <v>50925.84</v>
      </c>
      <c r="F102" s="41">
        <v>34678.36</v>
      </c>
      <c r="G102" s="22">
        <v>28909.89</v>
      </c>
      <c r="H102" s="22">
        <v>14294.52</v>
      </c>
      <c r="I102" s="22">
        <v>34463.86</v>
      </c>
      <c r="J102" s="22">
        <v>12224.25</v>
      </c>
      <c r="K102" s="22">
        <v>27556.74</v>
      </c>
      <c r="L102" s="22">
        <v>19480.080000000002</v>
      </c>
      <c r="M102" s="22">
        <v>19858.45</v>
      </c>
      <c r="N102" s="62">
        <v>30439.279999999999</v>
      </c>
      <c r="O102" s="79">
        <v>30000</v>
      </c>
      <c r="P102" s="24">
        <f t="shared" si="37"/>
        <v>101.46426666666666</v>
      </c>
      <c r="Q102" s="24">
        <f>N102/N117*100</f>
        <v>0.22294944475028086</v>
      </c>
    </row>
    <row r="103" spans="1:17" x14ac:dyDescent="0.25">
      <c r="A103" s="40" t="s">
        <v>101</v>
      </c>
      <c r="B103" s="41">
        <v>0</v>
      </c>
      <c r="C103" s="41">
        <v>0</v>
      </c>
      <c r="D103" s="41">
        <v>0</v>
      </c>
      <c r="E103" s="41">
        <v>0</v>
      </c>
      <c r="F103" s="41">
        <v>0</v>
      </c>
      <c r="G103" s="22">
        <v>158081.12</v>
      </c>
      <c r="H103" s="22">
        <v>11094.64</v>
      </c>
      <c r="I103" s="22">
        <v>11501.2</v>
      </c>
      <c r="J103" s="22">
        <v>16751.52</v>
      </c>
      <c r="K103" s="22">
        <v>0</v>
      </c>
      <c r="L103" s="22">
        <v>0</v>
      </c>
      <c r="M103" s="22">
        <v>0</v>
      </c>
      <c r="N103" s="62">
        <v>0</v>
      </c>
      <c r="O103" s="79">
        <v>5000</v>
      </c>
      <c r="P103" s="24">
        <f t="shared" si="37"/>
        <v>0</v>
      </c>
      <c r="Q103" s="24">
        <f>N103/N117*100</f>
        <v>0</v>
      </c>
    </row>
    <row r="104" spans="1:17" x14ac:dyDescent="0.25">
      <c r="A104" s="40" t="s">
        <v>102</v>
      </c>
      <c r="B104" s="41">
        <v>29778.240000000002</v>
      </c>
      <c r="C104" s="41">
        <v>38434.879999999997</v>
      </c>
      <c r="D104" s="41">
        <v>44393.14</v>
      </c>
      <c r="E104" s="41">
        <v>31421.27</v>
      </c>
      <c r="F104" s="41">
        <v>28570.17</v>
      </c>
      <c r="G104" s="22">
        <v>27964.63</v>
      </c>
      <c r="H104" s="22">
        <v>52658.86</v>
      </c>
      <c r="I104" s="22">
        <v>7313.71</v>
      </c>
      <c r="J104" s="22">
        <v>21708.34</v>
      </c>
      <c r="K104" s="22">
        <v>10101.030000000001</v>
      </c>
      <c r="L104" s="22">
        <v>16414.34</v>
      </c>
      <c r="M104" s="22">
        <v>10308.790000000001</v>
      </c>
      <c r="N104" s="62">
        <v>0</v>
      </c>
      <c r="O104" s="79">
        <v>20000</v>
      </c>
      <c r="P104" s="24">
        <f t="shared" si="37"/>
        <v>0</v>
      </c>
      <c r="Q104" s="24">
        <f>N104/N117*100</f>
        <v>0</v>
      </c>
    </row>
    <row r="105" spans="1:17" x14ac:dyDescent="0.25">
      <c r="A105" s="37" t="s">
        <v>103</v>
      </c>
      <c r="B105" s="38">
        <f t="shared" ref="B105:H105" si="44">SUM(B106:B107)</f>
        <v>1114605.71</v>
      </c>
      <c r="C105" s="38">
        <f t="shared" si="44"/>
        <v>1663049.07</v>
      </c>
      <c r="D105" s="38">
        <f t="shared" si="44"/>
        <v>2176567.79</v>
      </c>
      <c r="E105" s="38">
        <f t="shared" si="44"/>
        <v>2617455.12</v>
      </c>
      <c r="F105" s="38">
        <f t="shared" si="44"/>
        <v>2885030.3699999996</v>
      </c>
      <c r="G105" s="38">
        <f t="shared" si="44"/>
        <v>3345705.5500000003</v>
      </c>
      <c r="H105" s="38">
        <f t="shared" si="44"/>
        <v>3825405.07</v>
      </c>
      <c r="I105" s="38">
        <f t="shared" ref="I105:M105" si="45">SUM(I106:I107)</f>
        <v>3451687.6</v>
      </c>
      <c r="J105" s="38">
        <f t="shared" si="45"/>
        <v>3656156.23</v>
      </c>
      <c r="K105" s="38">
        <f t="shared" si="45"/>
        <v>4549693.66</v>
      </c>
      <c r="L105" s="38">
        <f t="shared" si="45"/>
        <v>4803484.99</v>
      </c>
      <c r="M105" s="38">
        <f t="shared" si="45"/>
        <v>5525455.6299999999</v>
      </c>
      <c r="N105" s="39">
        <f t="shared" ref="N105:O105" si="46">SUM(N106:N107)</f>
        <v>6165445.3199999994</v>
      </c>
      <c r="O105" s="86">
        <f t="shared" si="46"/>
        <v>5700000</v>
      </c>
      <c r="P105" s="24">
        <f t="shared" si="37"/>
        <v>108.16570736842104</v>
      </c>
      <c r="Q105" s="21">
        <f>N105/N117*100</f>
        <v>45.158184120393699</v>
      </c>
    </row>
    <row r="106" spans="1:17" x14ac:dyDescent="0.25">
      <c r="A106" s="40" t="s">
        <v>104</v>
      </c>
      <c r="B106" s="41">
        <v>956715.62</v>
      </c>
      <c r="C106" s="41">
        <v>1418983.81</v>
      </c>
      <c r="D106" s="41">
        <v>1857139.65</v>
      </c>
      <c r="E106" s="41">
        <v>2243311.96</v>
      </c>
      <c r="F106" s="41">
        <v>2462375.0299999998</v>
      </c>
      <c r="G106" s="22">
        <v>2861190.35</v>
      </c>
      <c r="H106" s="22">
        <v>3317275.75</v>
      </c>
      <c r="I106" s="22">
        <v>2997913.43</v>
      </c>
      <c r="J106" s="22">
        <v>3133711.08</v>
      </c>
      <c r="K106" s="22">
        <v>3907015.49</v>
      </c>
      <c r="L106" s="22">
        <v>4127264.33</v>
      </c>
      <c r="M106" s="22">
        <v>4743295.08</v>
      </c>
      <c r="N106" s="62">
        <v>5288360.6399999997</v>
      </c>
      <c r="O106" s="79">
        <v>4920000</v>
      </c>
      <c r="P106" s="24">
        <f t="shared" si="37"/>
        <v>107.48700487804877</v>
      </c>
      <c r="Q106" s="24">
        <f>N106/N117*100</f>
        <v>38.734065599686978</v>
      </c>
    </row>
    <row r="107" spans="1:17" x14ac:dyDescent="0.25">
      <c r="A107" s="40" t="s">
        <v>105</v>
      </c>
      <c r="B107" s="41">
        <v>157890.09</v>
      </c>
      <c r="C107" s="41">
        <v>244065.26</v>
      </c>
      <c r="D107" s="41">
        <v>319428.14</v>
      </c>
      <c r="E107" s="41">
        <v>374143.16</v>
      </c>
      <c r="F107" s="41">
        <v>422655.34</v>
      </c>
      <c r="G107" s="22">
        <v>484515.2</v>
      </c>
      <c r="H107" s="22">
        <v>508129.32</v>
      </c>
      <c r="I107" s="22">
        <v>453774.17</v>
      </c>
      <c r="J107" s="22">
        <v>522445.15</v>
      </c>
      <c r="K107" s="22">
        <v>642678.17000000004</v>
      </c>
      <c r="L107" s="22">
        <v>676220.66</v>
      </c>
      <c r="M107" s="22">
        <v>782160.55</v>
      </c>
      <c r="N107" s="62">
        <v>877084.68</v>
      </c>
      <c r="O107" s="79">
        <v>780000</v>
      </c>
      <c r="P107" s="24">
        <f t="shared" si="37"/>
        <v>112.44675384615385</v>
      </c>
      <c r="Q107" s="24">
        <f>N107/N117*100</f>
        <v>6.4241185207067248</v>
      </c>
    </row>
    <row r="108" spans="1:17" x14ac:dyDescent="0.25">
      <c r="A108" s="37" t="s">
        <v>106</v>
      </c>
      <c r="B108" s="38">
        <f t="shared" ref="B108:H108" si="47">SUM(B109:B111)</f>
        <v>15776.56</v>
      </c>
      <c r="C108" s="38">
        <f t="shared" si="47"/>
        <v>87585.36</v>
      </c>
      <c r="D108" s="38">
        <f t="shared" si="47"/>
        <v>259359.99000000002</v>
      </c>
      <c r="E108" s="38">
        <f t="shared" si="47"/>
        <v>172699.1</v>
      </c>
      <c r="F108" s="38">
        <f t="shared" si="47"/>
        <v>429715.59</v>
      </c>
      <c r="G108" s="38">
        <f t="shared" si="47"/>
        <v>261304.62</v>
      </c>
      <c r="H108" s="38">
        <f t="shared" si="47"/>
        <v>208370.56</v>
      </c>
      <c r="I108" s="38">
        <f t="shared" ref="I108:M108" si="48">SUM(I109:I111)</f>
        <v>173709.12</v>
      </c>
      <c r="J108" s="38">
        <f t="shared" si="48"/>
        <v>164183.82</v>
      </c>
      <c r="K108" s="38">
        <f t="shared" si="48"/>
        <v>285532.74</v>
      </c>
      <c r="L108" s="38">
        <f t="shared" si="48"/>
        <v>257052.87</v>
      </c>
      <c r="M108" s="38">
        <f t="shared" si="48"/>
        <v>193581.5</v>
      </c>
      <c r="N108" s="39">
        <f t="shared" ref="N108:O108" si="49">SUM(N109:N111)</f>
        <v>164427.95000000001</v>
      </c>
      <c r="O108" s="86">
        <f t="shared" si="49"/>
        <v>199000</v>
      </c>
      <c r="P108" s="24">
        <f t="shared" si="37"/>
        <v>82.627110552763824</v>
      </c>
      <c r="Q108" s="21">
        <f>N108/N117*100</f>
        <v>1.2043359814662813</v>
      </c>
    </row>
    <row r="109" spans="1:17" x14ac:dyDescent="0.25">
      <c r="A109" s="40" t="s">
        <v>107</v>
      </c>
      <c r="B109" s="41">
        <v>11711.66</v>
      </c>
      <c r="C109" s="41">
        <v>82561.009999999995</v>
      </c>
      <c r="D109" s="41">
        <v>120473.37</v>
      </c>
      <c r="E109" s="41">
        <v>162132.51</v>
      </c>
      <c r="F109" s="41">
        <v>156249.49</v>
      </c>
      <c r="G109" s="22">
        <v>161724.42000000001</v>
      </c>
      <c r="H109" s="22">
        <v>142327.10999999999</v>
      </c>
      <c r="I109" s="22">
        <v>128964.43</v>
      </c>
      <c r="J109" s="22">
        <v>129311.25</v>
      </c>
      <c r="K109" s="22">
        <v>176179.6</v>
      </c>
      <c r="L109" s="22">
        <v>194205.47</v>
      </c>
      <c r="M109" s="22">
        <v>151435.20000000001</v>
      </c>
      <c r="N109" s="62">
        <v>147303.76999999999</v>
      </c>
      <c r="O109" s="79">
        <v>160000</v>
      </c>
      <c r="P109" s="24">
        <f t="shared" si="37"/>
        <v>92.064856249999991</v>
      </c>
      <c r="Q109" s="24">
        <f>N109/N117*100</f>
        <v>1.0789116474214593</v>
      </c>
    </row>
    <row r="110" spans="1:17" x14ac:dyDescent="0.25">
      <c r="A110" s="40" t="s">
        <v>108</v>
      </c>
      <c r="B110" s="41">
        <v>0</v>
      </c>
      <c r="C110" s="41">
        <v>0</v>
      </c>
      <c r="D110" s="41">
        <v>129332.89</v>
      </c>
      <c r="E110" s="41">
        <v>109.13</v>
      </c>
      <c r="F110" s="41">
        <v>267932.33</v>
      </c>
      <c r="G110" s="22">
        <v>72138.2</v>
      </c>
      <c r="H110" s="22">
        <v>11019.19</v>
      </c>
      <c r="I110" s="22">
        <v>5072.74</v>
      </c>
      <c r="J110" s="22">
        <v>1611.29</v>
      </c>
      <c r="K110" s="22">
        <v>75297.83</v>
      </c>
      <c r="L110" s="22">
        <v>2848.02</v>
      </c>
      <c r="M110" s="22">
        <v>2779.13</v>
      </c>
      <c r="N110" s="62">
        <v>1527.23</v>
      </c>
      <c r="O110" s="79">
        <v>4000</v>
      </c>
      <c r="P110" s="24">
        <f t="shared" si="37"/>
        <v>38.180750000000003</v>
      </c>
      <c r="Q110" s="24">
        <f>N110/N117*100</f>
        <v>1.1186042524855102E-2</v>
      </c>
    </row>
    <row r="111" spans="1:17" x14ac:dyDescent="0.25">
      <c r="A111" s="40" t="s">
        <v>109</v>
      </c>
      <c r="B111" s="41">
        <v>4064.9</v>
      </c>
      <c r="C111" s="41">
        <v>5024.3500000000004</v>
      </c>
      <c r="D111" s="41">
        <v>9553.73</v>
      </c>
      <c r="E111" s="41">
        <v>10457.459999999999</v>
      </c>
      <c r="F111" s="41">
        <v>5533.77</v>
      </c>
      <c r="G111" s="22">
        <v>27442</v>
      </c>
      <c r="H111" s="22">
        <v>55024.26</v>
      </c>
      <c r="I111" s="22">
        <v>39671.949999999997</v>
      </c>
      <c r="J111" s="22">
        <v>33261.279999999999</v>
      </c>
      <c r="K111" s="22">
        <v>34055.31</v>
      </c>
      <c r="L111" s="22">
        <v>59999.38</v>
      </c>
      <c r="M111" s="22">
        <v>39367.17</v>
      </c>
      <c r="N111" s="62">
        <v>15596.95</v>
      </c>
      <c r="O111" s="79">
        <v>35000</v>
      </c>
      <c r="P111" s="24">
        <f t="shared" si="37"/>
        <v>44.562714285714286</v>
      </c>
      <c r="Q111" s="24">
        <f>N111/N117*100</f>
        <v>0.11423829151996676</v>
      </c>
    </row>
    <row r="112" spans="1:17" x14ac:dyDescent="0.25">
      <c r="A112" s="42" t="s">
        <v>110</v>
      </c>
      <c r="B112" s="38">
        <v>40364.46</v>
      </c>
      <c r="C112" s="38">
        <v>813408.08</v>
      </c>
      <c r="D112" s="38">
        <v>6135.35</v>
      </c>
      <c r="E112" s="38">
        <v>2095.44</v>
      </c>
      <c r="F112" s="38">
        <v>8857.67</v>
      </c>
      <c r="G112" s="19">
        <v>5615.32</v>
      </c>
      <c r="H112" s="19">
        <v>1000</v>
      </c>
      <c r="I112" s="19">
        <v>7485.57</v>
      </c>
      <c r="J112" s="19">
        <v>10520</v>
      </c>
      <c r="K112" s="19">
        <v>5134.8900000000003</v>
      </c>
      <c r="L112" s="19">
        <v>12605.87</v>
      </c>
      <c r="M112" s="19">
        <v>1550.11</v>
      </c>
      <c r="N112" s="63">
        <v>6340.08</v>
      </c>
      <c r="O112" s="87">
        <v>5000</v>
      </c>
      <c r="P112" s="24">
        <f t="shared" si="37"/>
        <v>126.80160000000001</v>
      </c>
      <c r="Q112" s="21">
        <f>N112/N117*100</f>
        <v>4.6437278269143047E-2</v>
      </c>
    </row>
    <row r="113" spans="1:167" x14ac:dyDescent="0.25">
      <c r="A113" s="42" t="s">
        <v>111</v>
      </c>
      <c r="B113" s="38">
        <v>0</v>
      </c>
      <c r="C113" s="38">
        <v>0</v>
      </c>
      <c r="D113" s="38">
        <v>0</v>
      </c>
      <c r="E113" s="38">
        <v>97030.5</v>
      </c>
      <c r="F113" s="38">
        <v>139463.88</v>
      </c>
      <c r="G113" s="19">
        <v>177405.61</v>
      </c>
      <c r="H113" s="19">
        <v>175569.9</v>
      </c>
      <c r="I113" s="19">
        <v>147008.23000000001</v>
      </c>
      <c r="J113" s="19">
        <v>156651.37</v>
      </c>
      <c r="K113" s="19">
        <v>120451.93</v>
      </c>
      <c r="L113" s="19">
        <v>147330.45000000001</v>
      </c>
      <c r="M113" s="19">
        <v>0</v>
      </c>
      <c r="N113" s="63">
        <v>0</v>
      </c>
      <c r="O113" s="87">
        <v>0</v>
      </c>
      <c r="P113" s="24" t="e">
        <f t="shared" si="37"/>
        <v>#DIV/0!</v>
      </c>
      <c r="Q113" s="21">
        <f>N113/N117*100</f>
        <v>0</v>
      </c>
    </row>
    <row r="114" spans="1:167" x14ac:dyDescent="0.25">
      <c r="A114" s="42" t="s">
        <v>124</v>
      </c>
      <c r="B114" s="38">
        <v>0</v>
      </c>
      <c r="C114" s="38">
        <v>0</v>
      </c>
      <c r="D114" s="38">
        <v>0</v>
      </c>
      <c r="E114" s="38">
        <v>0</v>
      </c>
      <c r="F114" s="38">
        <v>0</v>
      </c>
      <c r="G114" s="19">
        <v>6731.48</v>
      </c>
      <c r="H114" s="19">
        <v>114799.82</v>
      </c>
      <c r="I114" s="19">
        <v>74286.5</v>
      </c>
      <c r="J114" s="19">
        <v>107885.16</v>
      </c>
      <c r="K114" s="19">
        <v>52088.94</v>
      </c>
      <c r="L114" s="19">
        <v>91796.77</v>
      </c>
      <c r="M114" s="19">
        <v>151901.44</v>
      </c>
      <c r="N114" s="63">
        <v>205625.73</v>
      </c>
      <c r="O114" s="87">
        <v>160000</v>
      </c>
      <c r="P114" s="24">
        <f t="shared" si="37"/>
        <v>128.51608125000001</v>
      </c>
      <c r="Q114" s="21">
        <f>N114/N117*100</f>
        <v>1.5060849773671117</v>
      </c>
    </row>
    <row r="115" spans="1:167" x14ac:dyDescent="0.25">
      <c r="A115" s="37" t="s">
        <v>112</v>
      </c>
      <c r="B115" s="38">
        <v>29190.799999999999</v>
      </c>
      <c r="C115" s="38">
        <v>69497.789999999994</v>
      </c>
      <c r="D115" s="38">
        <v>208783.35</v>
      </c>
      <c r="E115" s="38">
        <v>207475.36</v>
      </c>
      <c r="F115" s="38">
        <v>213281.58</v>
      </c>
      <c r="G115" s="19">
        <v>197018.2</v>
      </c>
      <c r="H115" s="19">
        <v>226615.09</v>
      </c>
      <c r="I115" s="19">
        <v>241211.42</v>
      </c>
      <c r="J115" s="19">
        <v>241570.71</v>
      </c>
      <c r="K115" s="19">
        <v>243848.25</v>
      </c>
      <c r="L115" s="19">
        <v>225757.25</v>
      </c>
      <c r="M115" s="19">
        <v>240917.68</v>
      </c>
      <c r="N115" s="63">
        <v>276125.18</v>
      </c>
      <c r="O115" s="87">
        <v>230000</v>
      </c>
      <c r="P115" s="24">
        <f t="shared" si="37"/>
        <v>120.05442608695651</v>
      </c>
      <c r="Q115" s="21">
        <f>N115/N117*100</f>
        <v>2.0224511079950434</v>
      </c>
    </row>
    <row r="116" spans="1:167" x14ac:dyDescent="0.25">
      <c r="A116" s="42" t="s">
        <v>113</v>
      </c>
      <c r="B116" s="38">
        <v>74070.320000000007</v>
      </c>
      <c r="C116" s="38">
        <v>39277.69</v>
      </c>
      <c r="D116" s="38">
        <v>47926.400000000001</v>
      </c>
      <c r="E116" s="38">
        <v>96384.1</v>
      </c>
      <c r="F116" s="38">
        <v>207194.91</v>
      </c>
      <c r="G116" s="19">
        <v>118620.89</v>
      </c>
      <c r="H116" s="19">
        <v>162902.72</v>
      </c>
      <c r="I116" s="19">
        <v>140135.26999999999</v>
      </c>
      <c r="J116" s="19">
        <v>96267.67</v>
      </c>
      <c r="K116" s="19">
        <v>10214.09</v>
      </c>
      <c r="L116" s="19">
        <v>116000</v>
      </c>
      <c r="M116" s="19">
        <v>17307.169999999998</v>
      </c>
      <c r="N116" s="63">
        <v>190320.5</v>
      </c>
      <c r="O116" s="87">
        <v>10000</v>
      </c>
      <c r="P116" s="24">
        <f t="shared" si="37"/>
        <v>1903.2050000000002</v>
      </c>
      <c r="Q116" s="21">
        <f>N116/N117*100</f>
        <v>1.393983359645689</v>
      </c>
    </row>
    <row r="117" spans="1:167" x14ac:dyDescent="0.25">
      <c r="A117" s="43" t="s">
        <v>114</v>
      </c>
      <c r="B117" s="44">
        <f>SUM(B56+B63+B67+B70+B87+B91+B98+B105+B108+B112+B115+B116)</f>
        <v>3507634.7899999996</v>
      </c>
      <c r="C117" s="44">
        <f>SUM(C56+C63+C67+C70+C87+C91+C98+C105+C108+C112+C115+C116)</f>
        <v>6922060.9700000007</v>
      </c>
      <c r="D117" s="44">
        <f>SUM(D56+D63+D67+D70+D87+D91+D98+D105+D108+D112+D115+D116)</f>
        <v>7657559.9199999999</v>
      </c>
      <c r="E117" s="44">
        <f>SUM(E56+E63+E67+E70+E87+E91+E98+E105+E108+E112+E113+E115+E116)</f>
        <v>8404271.5600000005</v>
      </c>
      <c r="F117" s="44">
        <f>SUM(F56+F63+F67+F70+F87+F91+F98+F105+F108+F112+F113+F115+F116)</f>
        <v>9644047.5700000003</v>
      </c>
      <c r="G117" s="44">
        <f>SUM(G56+G63+G67+G70+G87+G91+G98+G105+G108+G112+G113+G115+G116)</f>
        <v>10289425.24</v>
      </c>
      <c r="H117" s="44">
        <f t="shared" ref="H117:M117" si="50">SUM(H56+H63+H67+H70+H87+H91+H98+H105+H108+H112+H113+H114+H115+H116)</f>
        <v>10202549.830000002</v>
      </c>
      <c r="I117" s="44">
        <f t="shared" si="50"/>
        <v>9693626.2300000004</v>
      </c>
      <c r="J117" s="44">
        <f t="shared" si="50"/>
        <v>9852790.9600000009</v>
      </c>
      <c r="K117" s="44">
        <f t="shared" si="50"/>
        <v>10965534.469999999</v>
      </c>
      <c r="L117" s="44">
        <f t="shared" ref="L117" si="51">SUM(L56+L63+L67+L70+L87+L91+L98+L105+L108+L112+L113+L114+L115+L116)</f>
        <v>11008084.229999997</v>
      </c>
      <c r="M117" s="44">
        <f t="shared" si="50"/>
        <v>11351102.23</v>
      </c>
      <c r="N117" s="45">
        <f t="shared" ref="N117:O117" si="52">SUM(N56+N63+N67+N70+N87+N91+N98+N105+N108+N112+N113+N114+N115+N116)</f>
        <v>13652996.549999999</v>
      </c>
      <c r="O117" s="88">
        <f t="shared" si="52"/>
        <v>11699100</v>
      </c>
      <c r="P117" s="33">
        <f t="shared" si="37"/>
        <v>116.70125522476087</v>
      </c>
      <c r="Q117" s="44">
        <f>SUM(Q56+Q63+Q67+Q70+Q87+Q91+Q98+Q105+Q108+Q112+Q113+Q114+Q115+Q116)</f>
        <v>100</v>
      </c>
    </row>
    <row r="118" spans="1:167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5"/>
      <c r="O118" s="89"/>
      <c r="P118" s="10"/>
      <c r="Q118" s="34"/>
    </row>
    <row r="119" spans="1:167" x14ac:dyDescent="0.25">
      <c r="A119" s="8" t="s">
        <v>115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5"/>
      <c r="O119" s="89"/>
      <c r="P119" s="10"/>
      <c r="Q119" s="34"/>
    </row>
    <row r="120" spans="1:167" ht="21" x14ac:dyDescent="0.25">
      <c r="A120" s="11" t="s">
        <v>3</v>
      </c>
      <c r="B120" s="36" t="s">
        <v>4</v>
      </c>
      <c r="C120" s="36" t="s">
        <v>5</v>
      </c>
      <c r="D120" s="36" t="s">
        <v>116</v>
      </c>
      <c r="E120" s="12" t="s">
        <v>7</v>
      </c>
      <c r="F120" s="12" t="s">
        <v>8</v>
      </c>
      <c r="G120" s="12" t="s">
        <v>9</v>
      </c>
      <c r="H120" s="12" t="s">
        <v>10</v>
      </c>
      <c r="I120" s="12" t="s">
        <v>11</v>
      </c>
      <c r="J120" s="12" t="s">
        <v>12</v>
      </c>
      <c r="K120" s="12" t="s">
        <v>13</v>
      </c>
      <c r="L120" s="13" t="s">
        <v>126</v>
      </c>
      <c r="M120" s="13" t="s">
        <v>133</v>
      </c>
      <c r="N120" s="91" t="s">
        <v>138</v>
      </c>
      <c r="O120" s="76" t="s">
        <v>136</v>
      </c>
      <c r="P120" s="14" t="s">
        <v>123</v>
      </c>
      <c r="Q120" s="14" t="s">
        <v>0</v>
      </c>
    </row>
    <row r="121" spans="1:167" x14ac:dyDescent="0.25">
      <c r="A121" s="15"/>
      <c r="B121" s="16">
        <v>1</v>
      </c>
      <c r="C121" s="16">
        <v>2</v>
      </c>
      <c r="D121" s="16">
        <v>3</v>
      </c>
      <c r="E121" s="16">
        <v>4</v>
      </c>
      <c r="F121" s="16">
        <v>5</v>
      </c>
      <c r="G121" s="16">
        <v>6</v>
      </c>
      <c r="H121" s="16">
        <v>7</v>
      </c>
      <c r="I121" s="16">
        <v>8</v>
      </c>
      <c r="J121" s="16">
        <v>9</v>
      </c>
      <c r="K121" s="18">
        <v>10</v>
      </c>
      <c r="L121" s="18">
        <v>11</v>
      </c>
      <c r="M121" s="18">
        <v>12</v>
      </c>
      <c r="N121" s="70">
        <v>13</v>
      </c>
      <c r="O121" s="77">
        <v>13</v>
      </c>
      <c r="P121" s="17">
        <v>14</v>
      </c>
      <c r="Q121" s="17">
        <v>15</v>
      </c>
    </row>
    <row r="122" spans="1:167" x14ac:dyDescent="0.25">
      <c r="A122" s="28" t="s">
        <v>117</v>
      </c>
      <c r="B122" s="41">
        <f>SUM(B52)</f>
        <v>3525391.0900000003</v>
      </c>
      <c r="C122" s="41">
        <v>6963682.8399999999</v>
      </c>
      <c r="D122" s="41">
        <f t="shared" ref="D122:K122" si="53">D52</f>
        <v>7694872.870000001</v>
      </c>
      <c r="E122" s="41">
        <f t="shared" si="53"/>
        <v>8438520.0500000007</v>
      </c>
      <c r="F122" s="41">
        <f t="shared" si="53"/>
        <v>9703487.2400000002</v>
      </c>
      <c r="G122" s="41">
        <f t="shared" si="53"/>
        <v>10512288.379999999</v>
      </c>
      <c r="H122" s="41">
        <f t="shared" si="53"/>
        <v>10245989.059999999</v>
      </c>
      <c r="I122" s="41">
        <f t="shared" si="53"/>
        <v>9753224.9199999999</v>
      </c>
      <c r="J122" s="41">
        <f t="shared" si="53"/>
        <v>9908865.3300000001</v>
      </c>
      <c r="K122" s="41">
        <f t="shared" si="53"/>
        <v>10998832.550000003</v>
      </c>
      <c r="L122" s="41">
        <f t="shared" ref="L122:M122" si="54">L52</f>
        <v>11028914.52</v>
      </c>
      <c r="M122" s="41">
        <f t="shared" si="54"/>
        <v>11376644.469999999</v>
      </c>
      <c r="N122" s="46">
        <f>N52</f>
        <v>13666508.480000002</v>
      </c>
      <c r="O122" s="90">
        <f>O52</f>
        <v>11735160</v>
      </c>
      <c r="P122" s="24">
        <f>(N122/O122)*100</f>
        <v>116.45779418431449</v>
      </c>
      <c r="Q122" s="24" t="s">
        <v>0</v>
      </c>
    </row>
    <row r="123" spans="1:167" x14ac:dyDescent="0.25">
      <c r="A123" s="28" t="s">
        <v>118</v>
      </c>
      <c r="B123" s="41">
        <f>SUM(B117)</f>
        <v>3507634.7899999996</v>
      </c>
      <c r="C123" s="41">
        <v>6922060.9699999997</v>
      </c>
      <c r="D123" s="41">
        <f t="shared" ref="D123:K123" si="55">D117</f>
        <v>7657559.9199999999</v>
      </c>
      <c r="E123" s="41">
        <f t="shared" si="55"/>
        <v>8404271.5600000005</v>
      </c>
      <c r="F123" s="41">
        <f t="shared" si="55"/>
        <v>9644047.5700000003</v>
      </c>
      <c r="G123" s="41">
        <f t="shared" si="55"/>
        <v>10289425.24</v>
      </c>
      <c r="H123" s="41">
        <f t="shared" si="55"/>
        <v>10202549.830000002</v>
      </c>
      <c r="I123" s="41">
        <f t="shared" si="55"/>
        <v>9693626.2300000004</v>
      </c>
      <c r="J123" s="41">
        <f t="shared" si="55"/>
        <v>9852790.9600000009</v>
      </c>
      <c r="K123" s="41">
        <f t="shared" si="55"/>
        <v>10965534.469999999</v>
      </c>
      <c r="L123" s="41">
        <f t="shared" ref="L123:M123" si="56">L117</f>
        <v>11008084.229999997</v>
      </c>
      <c r="M123" s="41">
        <f t="shared" si="56"/>
        <v>11351102.23</v>
      </c>
      <c r="N123" s="46">
        <f>N117</f>
        <v>13652996.549999999</v>
      </c>
      <c r="O123" s="90">
        <f>O117</f>
        <v>11699100</v>
      </c>
      <c r="P123" s="24">
        <f>(N123/O123)*100</f>
        <v>116.70125522476087</v>
      </c>
      <c r="Q123" s="24" t="s">
        <v>0</v>
      </c>
    </row>
    <row r="124" spans="1:167" x14ac:dyDescent="0.25">
      <c r="A124" s="30" t="s">
        <v>119</v>
      </c>
      <c r="B124" s="44">
        <f t="shared" ref="B124:G124" si="57">SUM(B122-B123)</f>
        <v>17756.300000000745</v>
      </c>
      <c r="C124" s="44">
        <f t="shared" si="57"/>
        <v>41621.870000000112</v>
      </c>
      <c r="D124" s="44">
        <f t="shared" si="57"/>
        <v>37312.950000001118</v>
      </c>
      <c r="E124" s="44">
        <f t="shared" si="57"/>
        <v>34248.490000000224</v>
      </c>
      <c r="F124" s="44">
        <f t="shared" si="57"/>
        <v>59439.669999999925</v>
      </c>
      <c r="G124" s="44">
        <f t="shared" si="57"/>
        <v>222863.13999999873</v>
      </c>
      <c r="H124" s="44">
        <f t="shared" ref="H124:M124" si="58">SUM(H122-H123)</f>
        <v>43439.229999996722</v>
      </c>
      <c r="I124" s="44">
        <f t="shared" si="58"/>
        <v>59598.689999999478</v>
      </c>
      <c r="J124" s="44">
        <f t="shared" si="58"/>
        <v>56074.36999999918</v>
      </c>
      <c r="K124" s="44">
        <f t="shared" si="58"/>
        <v>33298.0800000038</v>
      </c>
      <c r="L124" s="44">
        <f t="shared" ref="L124" si="59">SUM(L122-L123)</f>
        <v>20830.290000002831</v>
      </c>
      <c r="M124" s="44">
        <f t="shared" si="58"/>
        <v>25542.239999998361</v>
      </c>
      <c r="N124" s="45">
        <f t="shared" ref="N124" si="60">SUM(N122-N123)</f>
        <v>13511.930000003427</v>
      </c>
      <c r="O124" s="88">
        <f t="shared" ref="O124" si="61">SUM(O122-O123)</f>
        <v>36060</v>
      </c>
      <c r="P124" s="33">
        <f>(N124/O124)*100</f>
        <v>37.470687742660644</v>
      </c>
      <c r="Q124" s="33" t="s">
        <v>0</v>
      </c>
    </row>
    <row r="125" spans="1:167" x14ac:dyDescent="0.25">
      <c r="N125" s="74"/>
      <c r="O125" s="5"/>
    </row>
    <row r="126" spans="1:167" s="66" customFormat="1" x14ac:dyDescent="0.25">
      <c r="A126" s="5" t="s">
        <v>140</v>
      </c>
      <c r="B126" s="5"/>
      <c r="C126" s="5"/>
      <c r="D126" s="5"/>
      <c r="E126" s="5"/>
      <c r="F126" s="5"/>
      <c r="G126" s="5"/>
      <c r="H126" s="5" t="s">
        <v>120</v>
      </c>
      <c r="I126" s="5"/>
      <c r="J126" s="5"/>
      <c r="K126" s="5"/>
      <c r="L126" s="5"/>
      <c r="M126" s="5"/>
      <c r="N126" s="74"/>
      <c r="O126"/>
      <c r="P126" s="64"/>
      <c r="Q126" s="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65"/>
      <c r="DC126" s="65"/>
      <c r="DD126" s="65"/>
      <c r="DE126" s="65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65"/>
      <c r="DQ126" s="65"/>
      <c r="DR126" s="65"/>
      <c r="DS126" s="65"/>
      <c r="DT126" s="65"/>
      <c r="DU126" s="65"/>
      <c r="DV126" s="65"/>
      <c r="DW126" s="65"/>
      <c r="DX126" s="65"/>
      <c r="DY126" s="65"/>
      <c r="DZ126" s="65"/>
      <c r="EA126" s="65"/>
      <c r="EB126" s="65"/>
      <c r="EC126" s="65"/>
      <c r="ED126" s="65"/>
      <c r="EE126" s="65"/>
      <c r="EF126" s="65"/>
      <c r="EG126" s="65"/>
      <c r="EH126" s="65"/>
      <c r="EI126" s="65"/>
      <c r="EJ126" s="65"/>
      <c r="EK126" s="65"/>
      <c r="EL126" s="65"/>
      <c r="EM126" s="65"/>
      <c r="EN126" s="65"/>
      <c r="EO126" s="65"/>
      <c r="EP126" s="65"/>
      <c r="EQ126" s="65"/>
      <c r="ER126" s="65"/>
      <c r="ES126" s="65"/>
      <c r="ET126" s="65"/>
      <c r="EU126" s="65"/>
      <c r="EV126" s="65"/>
      <c r="EW126" s="65"/>
      <c r="EX126" s="65"/>
      <c r="EY126" s="65"/>
      <c r="EZ126" s="65"/>
      <c r="FA126" s="65"/>
      <c r="FB126" s="65"/>
      <c r="FC126" s="65"/>
      <c r="FD126" s="65"/>
      <c r="FE126" s="65"/>
      <c r="FF126" s="65"/>
      <c r="FG126" s="65"/>
      <c r="FH126" s="65"/>
      <c r="FI126" s="65"/>
      <c r="FJ126" s="65"/>
      <c r="FK126" s="65"/>
    </row>
    <row r="127" spans="1:167" s="66" customFormat="1" x14ac:dyDescent="0.25">
      <c r="A127" s="5" t="s">
        <v>141</v>
      </c>
      <c r="B127" s="5"/>
      <c r="C127" s="5"/>
      <c r="D127" s="5"/>
      <c r="E127" s="5"/>
      <c r="F127" s="5"/>
      <c r="G127" s="5"/>
      <c r="H127" s="5" t="s">
        <v>121</v>
      </c>
      <c r="I127" s="5"/>
      <c r="J127" s="5"/>
      <c r="K127" s="5"/>
      <c r="L127" s="5"/>
      <c r="M127" s="5"/>
      <c r="N127" s="74"/>
      <c r="O127"/>
      <c r="P127" s="64"/>
      <c r="Q127" s="5"/>
      <c r="R127" s="67"/>
      <c r="S127" s="67"/>
      <c r="T127" s="67"/>
      <c r="U127" s="67"/>
      <c r="V127" s="67"/>
      <c r="W127" s="67"/>
      <c r="X127" s="67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  <c r="DB127" s="65"/>
      <c r="DC127" s="65"/>
      <c r="DD127" s="65"/>
      <c r="DE127" s="65"/>
      <c r="DF127" s="65"/>
      <c r="DG127" s="65"/>
      <c r="DH127" s="65"/>
      <c r="DI127" s="65"/>
      <c r="DJ127" s="65"/>
      <c r="DK127" s="65"/>
      <c r="DL127" s="65"/>
      <c r="DM127" s="65"/>
      <c r="DN127" s="65"/>
      <c r="DO127" s="65"/>
      <c r="DP127" s="65"/>
      <c r="DQ127" s="65"/>
      <c r="DR127" s="65"/>
      <c r="DS127" s="65"/>
      <c r="DT127" s="65"/>
      <c r="DU127" s="65"/>
      <c r="DV127" s="65"/>
      <c r="DW127" s="65"/>
      <c r="DX127" s="65"/>
      <c r="DY127" s="65"/>
      <c r="DZ127" s="65"/>
      <c r="EA127" s="65"/>
      <c r="EB127" s="65"/>
      <c r="EC127" s="65"/>
      <c r="ED127" s="65"/>
      <c r="EE127" s="65"/>
      <c r="EF127" s="65"/>
      <c r="EG127" s="65"/>
      <c r="EH127" s="65"/>
      <c r="EI127" s="65"/>
      <c r="EJ127" s="65"/>
      <c r="EK127" s="65"/>
      <c r="EL127" s="65"/>
      <c r="EM127" s="65"/>
      <c r="EN127" s="65"/>
      <c r="EO127" s="65"/>
      <c r="EP127" s="65"/>
      <c r="EQ127" s="65"/>
      <c r="ER127" s="65"/>
      <c r="ES127" s="65"/>
      <c r="ET127" s="65"/>
      <c r="EU127" s="65"/>
      <c r="EV127" s="65"/>
      <c r="EW127" s="65"/>
      <c r="EX127" s="65"/>
      <c r="EY127" s="65"/>
      <c r="EZ127" s="65"/>
      <c r="FA127" s="65"/>
      <c r="FB127" s="65"/>
      <c r="FC127" s="65"/>
      <c r="FD127" s="65"/>
      <c r="FE127" s="65"/>
      <c r="FF127" s="65"/>
      <c r="FG127" s="65"/>
      <c r="FH127" s="65"/>
      <c r="FI127" s="65"/>
      <c r="FJ127" s="65"/>
      <c r="FK127" s="65"/>
    </row>
    <row r="128" spans="1:167" s="66" customFormat="1" x14ac:dyDescent="0.25">
      <c r="A128" s="5" t="s">
        <v>139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7"/>
      <c r="O128"/>
      <c r="P128" s="64"/>
      <c r="Q128" s="5"/>
      <c r="R128" s="67"/>
      <c r="S128" s="67"/>
      <c r="T128" s="67"/>
      <c r="U128" s="67"/>
      <c r="V128" s="67"/>
      <c r="W128" s="67"/>
      <c r="X128" s="67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  <c r="CV128" s="65"/>
      <c r="CW128" s="65"/>
      <c r="CX128" s="65"/>
      <c r="CY128" s="65"/>
      <c r="CZ128" s="65"/>
      <c r="DA128" s="65"/>
      <c r="DB128" s="65"/>
      <c r="DC128" s="65"/>
      <c r="DD128" s="65"/>
      <c r="DE128" s="65"/>
      <c r="DF128" s="65"/>
      <c r="DG128" s="65"/>
      <c r="DH128" s="65"/>
      <c r="DI128" s="65"/>
      <c r="DJ128" s="65"/>
      <c r="DK128" s="65"/>
      <c r="DL128" s="65"/>
      <c r="DM128" s="65"/>
      <c r="DN128" s="65"/>
      <c r="DO128" s="65"/>
      <c r="DP128" s="65"/>
      <c r="DQ128" s="65"/>
      <c r="DR128" s="65"/>
      <c r="DS128" s="65"/>
      <c r="DT128" s="65"/>
      <c r="DU128" s="65"/>
      <c r="DV128" s="65"/>
      <c r="DW128" s="65"/>
      <c r="DX128" s="65"/>
      <c r="DY128" s="65"/>
      <c r="DZ128" s="65"/>
      <c r="EA128" s="65"/>
      <c r="EB128" s="65"/>
      <c r="EC128" s="65"/>
      <c r="ED128" s="65"/>
      <c r="EE128" s="65"/>
      <c r="EF128" s="65"/>
      <c r="EG128" s="65"/>
      <c r="EH128" s="65"/>
      <c r="EI128" s="65"/>
      <c r="EJ128" s="65"/>
      <c r="EK128" s="65"/>
      <c r="EL128" s="65"/>
      <c r="EM128" s="65"/>
      <c r="EN128" s="65"/>
      <c r="EO128" s="65"/>
      <c r="EP128" s="65"/>
      <c r="EQ128" s="65"/>
      <c r="ER128" s="65"/>
      <c r="ES128" s="65"/>
      <c r="ET128" s="65"/>
      <c r="EU128" s="65"/>
      <c r="EV128" s="65"/>
      <c r="EW128" s="65"/>
      <c r="EX128" s="65"/>
      <c r="EY128" s="65"/>
      <c r="EZ128" s="65"/>
      <c r="FA128" s="65"/>
      <c r="FB128" s="65"/>
      <c r="FC128" s="65"/>
      <c r="FD128" s="65"/>
      <c r="FE128" s="65"/>
      <c r="FF128" s="65"/>
      <c r="FG128" s="65"/>
      <c r="FH128" s="65"/>
      <c r="FI128" s="65"/>
      <c r="FJ128" s="65"/>
      <c r="FK128" s="65"/>
    </row>
  </sheetData>
  <pageMargins left="0.39370078740157483" right="0.39370078740157483" top="0.59055118110236227" bottom="0.59055118110236227" header="0" footer="0"/>
  <pageSetup paperSize="8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Win8.1</dc:creator>
  <cp:lastModifiedBy>PC-COMP</cp:lastModifiedBy>
  <cp:lastPrinted>2019-02-27T09:15:49Z</cp:lastPrinted>
  <dcterms:created xsi:type="dcterms:W3CDTF">2016-03-07T07:47:39Z</dcterms:created>
  <dcterms:modified xsi:type="dcterms:W3CDTF">2019-07-02T07:24:31Z</dcterms:modified>
</cp:coreProperties>
</file>